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bendova_jana_kr-jihomoravsky_cz/Documents/ORF/R2021/UZ_33353/FR/"/>
    </mc:Choice>
  </mc:AlternateContent>
  <xr:revisionPtr revIDLastSave="236" documentId="8_{0B31AF04-FFE3-4454-A8A3-365B004CFEC8}" xr6:coauthVersionLast="45" xr6:coauthVersionMax="45" xr10:uidLastSave="{05947408-9178-4907-99FA-ED2EA04C90F2}"/>
  <bookViews>
    <workbookView xWindow="-120" yWindow="-120" windowWidth="38640" windowHeight="15990" activeTab="1" xr2:uid="{C81F9CE0-B347-4FD8-9840-04D3C13F64BE}"/>
  </bookViews>
  <sheets>
    <sheet name="FR 2021 k vyplnění" sheetId="2" r:id="rId1"/>
    <sheet name="vzor FR 2021" sheetId="1" r:id="rId2"/>
    <sheet name="Komentář" sheetId="3" r:id="rId3"/>
  </sheets>
  <externalReferences>
    <externalReference r:id="rId4"/>
    <externalReference r:id="rId5"/>
  </externalReferences>
  <definedNames>
    <definedName name="_xlnm.Print_Area" localSheetId="2">#REF!</definedName>
    <definedName name="_xlnm.Print_Area">#REF!</definedName>
    <definedName name="pl_REPORT_F" localSheetId="0">#REF!</definedName>
    <definedName name="pl_REPORT_F" localSheetId="2">#REF!</definedName>
    <definedName name="pl_REPORT_F" localSheetId="1">#REF!</definedName>
    <definedName name="pl_REPORT_F">#REF!</definedName>
    <definedName name="pl_REPORT_H" localSheetId="0">#REF!</definedName>
    <definedName name="pl_REPORT_H" localSheetId="2">#REF!</definedName>
    <definedName name="pl_REPORT_H" localSheetId="1">#REF!</definedName>
    <definedName name="pl_REPORT_H">#REF!</definedName>
    <definedName name="pl_REPORT_R" localSheetId="0">#REF!</definedName>
    <definedName name="pl_REPORT_R" localSheetId="2">#REF!</definedName>
    <definedName name="pl_REPORT_R" localSheetId="1">#REF!</definedName>
    <definedName name="pl_REPORT_R">#REF!</definedName>
    <definedName name="pl_STANDARD_H" localSheetId="0">#REF!</definedName>
    <definedName name="pl_STANDARD_H" localSheetId="2">#REF!</definedName>
    <definedName name="pl_STANDARD_H" localSheetId="1">#REF!</definedName>
    <definedName name="pl_STANDARD_H">#REF!</definedName>
    <definedName name="pl_STANDARD_R" localSheetId="0">#REF!</definedName>
    <definedName name="pl_STANDARD_R" localSheetId="2">#REF!</definedName>
    <definedName name="pl_STANDARD_R" localSheetId="1">#REF!</definedName>
    <definedName name="pl_STANDARD_R">#REF!</definedName>
    <definedName name="PLR_F" localSheetId="0">#REF!</definedName>
    <definedName name="PLR_F" localSheetId="2">#REF!</definedName>
    <definedName name="PLR_F" localSheetId="1">#REF!</definedName>
    <definedName name="PLR_F">#REF!</definedName>
    <definedName name="PLR_H" localSheetId="0">#REF!</definedName>
    <definedName name="PLR_H" localSheetId="2">#REF!</definedName>
    <definedName name="PLR_H" localSheetId="1">#REF!</definedName>
    <definedName name="PLR_H">#REF!</definedName>
    <definedName name="PLRN_H" localSheetId="0">#REF!</definedName>
    <definedName name="PLRN_H" localSheetId="2">#REF!</definedName>
    <definedName name="PLRN_H" localSheetId="1">#REF!</definedName>
    <definedName name="PLRN_H">#REF!</definedName>
    <definedName name="PLRN_R" localSheetId="0">#REF!</definedName>
    <definedName name="PLRN_R" localSheetId="2">#REF!</definedName>
    <definedName name="PLRN_R" localSheetId="1">#REF!</definedName>
    <definedName name="PLRN_R">#REF!</definedName>
    <definedName name="PLRT_H" localSheetId="0">#REF!</definedName>
    <definedName name="PLRT_H" localSheetId="2">#REF!</definedName>
    <definedName name="PLRT_H" localSheetId="1">#REF!</definedName>
    <definedName name="PLRT_H">#REF!</definedName>
    <definedName name="PLRT_R" localSheetId="0">#REF!</definedName>
    <definedName name="PLRT_R" localSheetId="2">#REF!</definedName>
    <definedName name="PLRT_R" localSheetId="1">#REF!</definedName>
    <definedName name="PLRT_R">#REF!</definedName>
    <definedName name="pu_KONEC_UKAZATELU_H" localSheetId="0">#REF!</definedName>
    <definedName name="pu_KONEC_UKAZATELU_H" localSheetId="2">#REF!</definedName>
    <definedName name="pu_KONEC_UKAZATELU_H" localSheetId="1">#REF!</definedName>
    <definedName name="pu_KONEC_UKAZATELU_H">#REF!</definedName>
    <definedName name="pu_ZACATEK_UKAZATELU_H" localSheetId="0">#REF!</definedName>
    <definedName name="pu_ZACATEK_UKAZATELU_H" localSheetId="2">#REF!</definedName>
    <definedName name="pu_ZACATEK_UKAZATELU_H" localSheetId="1">#REF!</definedName>
    <definedName name="pu_ZACATEK_UKAZATELU_H">#REF!</definedName>
    <definedName name="pu11_REPORT_F" localSheetId="0">#REF!</definedName>
    <definedName name="pu11_REPORT_F" localSheetId="2">#REF!</definedName>
    <definedName name="pu11_REPORT_F" localSheetId="1">#REF!</definedName>
    <definedName name="pu11_REPORT_F">#REF!</definedName>
    <definedName name="pu11_REPORT_H" localSheetId="0">#REF!</definedName>
    <definedName name="pu11_REPORT_H" localSheetId="2">#REF!</definedName>
    <definedName name="pu11_REPORT_H" localSheetId="1">#REF!</definedName>
    <definedName name="pu11_REPORT_H">#REF!</definedName>
    <definedName name="pu11_REPORT_R" localSheetId="0">#REF!</definedName>
    <definedName name="pu11_REPORT_R" localSheetId="2">#REF!</definedName>
    <definedName name="pu11_REPORT_R" localSheetId="1">#REF!</definedName>
    <definedName name="pu11_REPORT_R">#REF!</definedName>
    <definedName name="pu11_STANDARD_H" localSheetId="0">#REF!</definedName>
    <definedName name="pu11_STANDARD_H" localSheetId="2">#REF!</definedName>
    <definedName name="pu11_STANDARD_H" localSheetId="1">#REF!</definedName>
    <definedName name="pu11_STANDARD_H">#REF!</definedName>
    <definedName name="pu11_STANDARD_R" localSheetId="0">#REF!</definedName>
    <definedName name="pu11_STANDARD_R" localSheetId="2">#REF!</definedName>
    <definedName name="pu11_STANDARD_R" localSheetId="1">#REF!</definedName>
    <definedName name="pu11_STANDARD_R">#REF!</definedName>
    <definedName name="pu12_REPORT_F" localSheetId="0">#REF!</definedName>
    <definedName name="pu12_REPORT_F" localSheetId="2">#REF!</definedName>
    <definedName name="pu12_REPORT_F" localSheetId="1">#REF!</definedName>
    <definedName name="pu12_REPORT_F">#REF!</definedName>
    <definedName name="pu12_REPORT_H" localSheetId="0">#REF!</definedName>
    <definedName name="pu12_REPORT_H" localSheetId="2">#REF!</definedName>
    <definedName name="pu12_REPORT_H" localSheetId="1">#REF!</definedName>
    <definedName name="pu12_REPORT_H">#REF!</definedName>
    <definedName name="pu12_REPORT_R" localSheetId="0">#REF!</definedName>
    <definedName name="pu12_REPORT_R" localSheetId="2">#REF!</definedName>
    <definedName name="pu12_REPORT_R" localSheetId="1">#REF!</definedName>
    <definedName name="pu12_REPORT_R">#REF!</definedName>
    <definedName name="pu12_STANDARD_H" localSheetId="0">#REF!</definedName>
    <definedName name="pu12_STANDARD_H" localSheetId="2">#REF!</definedName>
    <definedName name="pu12_STANDARD_H" localSheetId="1">#REF!</definedName>
    <definedName name="pu12_STANDARD_H">#REF!</definedName>
    <definedName name="pu12_STANDARD_R" localSheetId="0">#REF!</definedName>
    <definedName name="pu12_STANDARD_R" localSheetId="2">#REF!</definedName>
    <definedName name="pu12_STANDARD_R" localSheetId="1">#REF!</definedName>
    <definedName name="pu12_STANDARD_R">#REF!</definedName>
    <definedName name="pu21_REPORT_H" localSheetId="0">#REF!</definedName>
    <definedName name="pu21_REPORT_H" localSheetId="2">#REF!</definedName>
    <definedName name="pu21_REPORT_H" localSheetId="1">#REF!</definedName>
    <definedName name="pu21_REPORT_H">#REF!</definedName>
    <definedName name="pu21_STANDARD_H" localSheetId="0">#REF!</definedName>
    <definedName name="pu21_STANDARD_H" localSheetId="2">#REF!</definedName>
    <definedName name="pu21_STANDARD_H" localSheetId="1">#REF!</definedName>
    <definedName name="pu21_STANDARD_H">#REF!</definedName>
    <definedName name="pu21_UKALAST_R" localSheetId="0">#REF!</definedName>
    <definedName name="pu21_UKALAST_R" localSheetId="2">#REF!</definedName>
    <definedName name="pu21_UKALAST_R" localSheetId="1">#REF!</definedName>
    <definedName name="pu21_UKALAST_R">#REF!</definedName>
    <definedName name="pu21_UKALASTT_R" localSheetId="0">#REF!</definedName>
    <definedName name="pu21_UKALASTT_R" localSheetId="2">#REF!</definedName>
    <definedName name="pu21_UKALASTT_R" localSheetId="1">#REF!</definedName>
    <definedName name="pu21_UKALASTT_R">#REF!</definedName>
    <definedName name="pu21_UKAZATEL_R" localSheetId="0">#REF!</definedName>
    <definedName name="pu21_UKAZATEL_R" localSheetId="2">#REF!</definedName>
    <definedName name="pu21_UKAZATEL_R" localSheetId="1">#REF!</definedName>
    <definedName name="pu21_UKAZATEL_R">#REF!</definedName>
    <definedName name="pu21_UKAZATELT_R" localSheetId="0">#REF!</definedName>
    <definedName name="pu21_UKAZATELT_R" localSheetId="2">#REF!</definedName>
    <definedName name="pu21_UKAZATELT_R" localSheetId="1">#REF!</definedName>
    <definedName name="pu21_UKAZATELT_R">#REF!</definedName>
    <definedName name="pu22_REPORT_H" localSheetId="0">#REF!</definedName>
    <definedName name="pu22_REPORT_H" localSheetId="2">#REF!</definedName>
    <definedName name="pu22_REPORT_H" localSheetId="1">#REF!</definedName>
    <definedName name="pu22_REPORT_H">#REF!</definedName>
    <definedName name="pu22_STANDARD_H" localSheetId="0">#REF!</definedName>
    <definedName name="pu22_STANDARD_H" localSheetId="2">#REF!</definedName>
    <definedName name="pu22_STANDARD_H" localSheetId="1">#REF!</definedName>
    <definedName name="pu22_STANDARD_H">#REF!</definedName>
    <definedName name="pu22_UKALAST_R" localSheetId="0">#REF!</definedName>
    <definedName name="pu22_UKALAST_R" localSheetId="2">#REF!</definedName>
    <definedName name="pu22_UKALAST_R" localSheetId="1">#REF!</definedName>
    <definedName name="pu22_UKALAST_R">#REF!</definedName>
    <definedName name="pu22_UKALASTT_R" localSheetId="0">#REF!</definedName>
    <definedName name="pu22_UKALASTT_R" localSheetId="2">#REF!</definedName>
    <definedName name="pu22_UKALASTT_R" localSheetId="1">#REF!</definedName>
    <definedName name="pu22_UKALASTT_R">#REF!</definedName>
    <definedName name="pu22_UKAZATEL_R" localSheetId="0">#REF!</definedName>
    <definedName name="pu22_UKAZATEL_R" localSheetId="2">#REF!</definedName>
    <definedName name="pu22_UKAZATEL_R" localSheetId="1">#REF!</definedName>
    <definedName name="pu22_UKAZATEL_R">#REF!</definedName>
    <definedName name="pu22_UKAZATELT_R" localSheetId="0">#REF!</definedName>
    <definedName name="pu22_UKAZATELT_R" localSheetId="2">#REF!</definedName>
    <definedName name="pu22_UKAZATELT_R" localSheetId="1">#REF!</definedName>
    <definedName name="pu22_UKAZATELT_R">#REF!</definedName>
    <definedName name="SUB_CASTI_PH_H" localSheetId="0">[1]prehled_casti!#REF!</definedName>
    <definedName name="SUB_CASTI_PH_H" localSheetId="1">[1]prehled_casti!#REF!</definedName>
    <definedName name="SUB_CASTI_PH_H">[1]prehled_casti!#REF!</definedName>
    <definedName name="SUB_OPIS_R" localSheetId="0">[2]gym_0311!#REF!</definedName>
    <definedName name="SUB_OPIS_R" localSheetId="1">[2]gym_0311!#REF!</definedName>
    <definedName name="SUB_OPIS_R">[2]gym_0311!#REF!</definedName>
    <definedName name="SUB_PREHLED_H" localSheetId="0">[2]sub_0326!#REF!</definedName>
    <definedName name="SUB_PREHLED_H" localSheetId="1">[2]sub_0326!#REF!</definedName>
    <definedName name="SUB_PREHLED_H">[2]sub_0326!#REF!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Q21" i="1"/>
  <c r="P21" i="1"/>
  <c r="S80" i="1"/>
  <c r="Q80" i="1"/>
  <c r="H15" i="1" l="1"/>
  <c r="H13" i="1"/>
  <c r="F13" i="1"/>
  <c r="F15" i="1"/>
  <c r="F77" i="2" l="1"/>
  <c r="F11" i="2"/>
  <c r="E49" i="1" l="1"/>
  <c r="E48" i="1"/>
  <c r="E46" i="1"/>
  <c r="E45" i="1"/>
  <c r="E50" i="1"/>
  <c r="E51" i="1"/>
  <c r="E52" i="1"/>
  <c r="E53" i="1"/>
  <c r="E54" i="1"/>
  <c r="E55" i="1"/>
  <c r="F61" i="1"/>
  <c r="T102" i="2" l="1"/>
  <c r="U99" i="2"/>
  <c r="T95" i="2"/>
  <c r="T101" i="2" s="1"/>
  <c r="D95" i="2"/>
  <c r="D101" i="2" s="1"/>
  <c r="U84" i="2"/>
  <c r="T80" i="2"/>
  <c r="T86" i="2" s="1"/>
  <c r="T87" i="2" s="1"/>
  <c r="D80" i="2"/>
  <c r="D87" i="2" s="1"/>
  <c r="L78" i="2"/>
  <c r="G78" i="2"/>
  <c r="L76" i="2"/>
  <c r="K76" i="2"/>
  <c r="G76" i="2"/>
  <c r="T74" i="2"/>
  <c r="R69" i="2"/>
  <c r="P62" i="2"/>
  <c r="O62" i="2"/>
  <c r="M62" i="2"/>
  <c r="L62" i="2"/>
  <c r="K62" i="2"/>
  <c r="J62" i="2"/>
  <c r="I62" i="2"/>
  <c r="H62" i="2"/>
  <c r="G62" i="2"/>
  <c r="F62" i="2"/>
  <c r="D62" i="2"/>
  <c r="P61" i="2"/>
  <c r="O61" i="2"/>
  <c r="M61" i="2"/>
  <c r="L61" i="2"/>
  <c r="K61" i="2"/>
  <c r="J61" i="2"/>
  <c r="I61" i="2"/>
  <c r="H61" i="2"/>
  <c r="G61" i="2"/>
  <c r="F61" i="2"/>
  <c r="D61" i="2"/>
  <c r="Q60" i="2"/>
  <c r="N60" i="2"/>
  <c r="E60" i="2" s="1"/>
  <c r="Q59" i="2"/>
  <c r="N59" i="2"/>
  <c r="E59" i="2" s="1"/>
  <c r="Q58" i="2"/>
  <c r="N58" i="2"/>
  <c r="E58" i="2" s="1"/>
  <c r="Q57" i="2"/>
  <c r="N57" i="2"/>
  <c r="E57" i="2" s="1"/>
  <c r="Q56" i="2"/>
  <c r="N56" i="2"/>
  <c r="E56" i="2" s="1"/>
  <c r="Q55" i="2"/>
  <c r="N55" i="2"/>
  <c r="E55" i="2" s="1"/>
  <c r="Q54" i="2"/>
  <c r="N54" i="2"/>
  <c r="Q53" i="2"/>
  <c r="N53" i="2"/>
  <c r="Q52" i="2"/>
  <c r="N52" i="2"/>
  <c r="Q51" i="2"/>
  <c r="N51" i="2"/>
  <c r="Q50" i="2"/>
  <c r="N50" i="2"/>
  <c r="Q49" i="2"/>
  <c r="N49" i="2"/>
  <c r="Q48" i="2"/>
  <c r="N48" i="2"/>
  <c r="E48" i="2" s="1"/>
  <c r="Q47" i="2"/>
  <c r="N47" i="2"/>
  <c r="E47" i="2" s="1"/>
  <c r="Q46" i="2"/>
  <c r="N46" i="2"/>
  <c r="E46" i="2" s="1"/>
  <c r="Q45" i="2"/>
  <c r="N45" i="2"/>
  <c r="E45" i="2" s="1"/>
  <c r="Q44" i="2"/>
  <c r="N44" i="2"/>
  <c r="Q43" i="2"/>
  <c r="N43" i="2"/>
  <c r="E43" i="2" s="1"/>
  <c r="E39" i="2"/>
  <c r="U18" i="2"/>
  <c r="T15" i="2"/>
  <c r="T20" i="2" s="1"/>
  <c r="T21" i="2" s="1"/>
  <c r="D15" i="2"/>
  <c r="D21" i="2" s="1"/>
  <c r="L12" i="2"/>
  <c r="G12" i="2"/>
  <c r="L10" i="2"/>
  <c r="K10" i="2"/>
  <c r="G10" i="2"/>
  <c r="D7" i="2"/>
  <c r="D73" i="2" s="1"/>
  <c r="D6" i="2"/>
  <c r="O6" i="2" s="1"/>
  <c r="O72" i="2" s="1"/>
  <c r="N45" i="1"/>
  <c r="U99" i="1"/>
  <c r="T95" i="1"/>
  <c r="T101" i="1" s="1"/>
  <c r="T102" i="1" s="1"/>
  <c r="D95" i="1"/>
  <c r="D101" i="1" s="1"/>
  <c r="U84" i="1"/>
  <c r="T80" i="1"/>
  <c r="T86" i="1" s="1"/>
  <c r="T87" i="1" s="1"/>
  <c r="D80" i="1"/>
  <c r="D87" i="1" s="1"/>
  <c r="L78" i="1"/>
  <c r="G78" i="1"/>
  <c r="L76" i="1"/>
  <c r="K76" i="1"/>
  <c r="G76" i="1"/>
  <c r="T74" i="1"/>
  <c r="R69" i="1"/>
  <c r="D62" i="1"/>
  <c r="D61" i="1"/>
  <c r="Q60" i="1"/>
  <c r="N60" i="1"/>
  <c r="Q59" i="1"/>
  <c r="N59" i="1"/>
  <c r="E59" i="1" s="1"/>
  <c r="Q58" i="1"/>
  <c r="N58" i="1"/>
  <c r="E58" i="1" s="1"/>
  <c r="Q57" i="1"/>
  <c r="E57" i="1" s="1"/>
  <c r="N57" i="1"/>
  <c r="Q56" i="1"/>
  <c r="N56" i="1"/>
  <c r="Q55" i="1"/>
  <c r="N55" i="1"/>
  <c r="Q44" i="1"/>
  <c r="N44" i="1"/>
  <c r="Q43" i="1"/>
  <c r="N43" i="1"/>
  <c r="E43" i="1" s="1"/>
  <c r="E39" i="1"/>
  <c r="Q34" i="1"/>
  <c r="Q33" i="1"/>
  <c r="Q32" i="1"/>
  <c r="Q31" i="1"/>
  <c r="Q30" i="1"/>
  <c r="U18" i="1"/>
  <c r="T15" i="1"/>
  <c r="T20" i="1" s="1"/>
  <c r="T21" i="1" s="1"/>
  <c r="D15" i="1"/>
  <c r="D21" i="1" s="1"/>
  <c r="L12" i="1"/>
  <c r="G12" i="1"/>
  <c r="L10" i="1"/>
  <c r="K10" i="1"/>
  <c r="G10" i="1"/>
  <c r="D7" i="1"/>
  <c r="D73" i="1" s="1"/>
  <c r="D6" i="1"/>
  <c r="J6" i="1" s="1"/>
  <c r="J72" i="1" s="1"/>
  <c r="J7" i="1" l="1"/>
  <c r="J73" i="1" s="1"/>
  <c r="F6" i="1"/>
  <c r="D8" i="1"/>
  <c r="M6" i="1"/>
  <c r="M72" i="1" s="1"/>
  <c r="M75" i="1" s="1"/>
  <c r="M80" i="1" s="1"/>
  <c r="M87" i="1" s="1"/>
  <c r="M92" i="1" s="1"/>
  <c r="I7" i="1"/>
  <c r="I73" i="1" s="1"/>
  <c r="O7" i="1"/>
  <c r="O73" i="1" s="1"/>
  <c r="O77" i="1" s="1"/>
  <c r="E56" i="1"/>
  <c r="D20" i="1"/>
  <c r="E49" i="2"/>
  <c r="E53" i="2"/>
  <c r="Q61" i="2"/>
  <c r="I6" i="1"/>
  <c r="I72" i="1" s="1"/>
  <c r="I75" i="1" s="1"/>
  <c r="I80" i="1" s="1"/>
  <c r="I87" i="1" s="1"/>
  <c r="I92" i="1" s="1"/>
  <c r="F7" i="1"/>
  <c r="K7" i="1"/>
  <c r="K73" i="1" s="1"/>
  <c r="K77" i="1" s="1"/>
  <c r="E60" i="1"/>
  <c r="E44" i="2"/>
  <c r="G7" i="1"/>
  <c r="G73" i="1" s="1"/>
  <c r="M7" i="1"/>
  <c r="M73" i="1" s="1"/>
  <c r="E44" i="1"/>
  <c r="D102" i="2"/>
  <c r="E51" i="2"/>
  <c r="Q62" i="2"/>
  <c r="E62" i="2" s="1"/>
  <c r="E50" i="2"/>
  <c r="E52" i="2"/>
  <c r="E54" i="2"/>
  <c r="N62" i="2"/>
  <c r="N61" i="2"/>
  <c r="G6" i="2"/>
  <c r="G72" i="2" s="1"/>
  <c r="G75" i="2" s="1"/>
  <c r="G80" i="2" s="1"/>
  <c r="G87" i="2" s="1"/>
  <c r="G92" i="2" s="1"/>
  <c r="M6" i="2"/>
  <c r="M9" i="2" s="1"/>
  <c r="J6" i="2"/>
  <c r="J72" i="2" s="1"/>
  <c r="J75" i="2" s="1"/>
  <c r="J80" i="2" s="1"/>
  <c r="J87" i="2" s="1"/>
  <c r="J92" i="2" s="1"/>
  <c r="F6" i="2"/>
  <c r="F9" i="2" s="1"/>
  <c r="K6" i="2"/>
  <c r="K72" i="2" s="1"/>
  <c r="K75" i="2" s="1"/>
  <c r="K80" i="2" s="1"/>
  <c r="K87" i="2" s="1"/>
  <c r="K92" i="2" s="1"/>
  <c r="I6" i="2"/>
  <c r="I9" i="2" s="1"/>
  <c r="D86" i="2"/>
  <c r="F72" i="2"/>
  <c r="D72" i="2"/>
  <c r="H6" i="2"/>
  <c r="L6" i="2"/>
  <c r="P6" i="2"/>
  <c r="I7" i="2"/>
  <c r="M7" i="2"/>
  <c r="L7" i="2"/>
  <c r="I72" i="2"/>
  <c r="Q6" i="2"/>
  <c r="F7" i="2"/>
  <c r="J7" i="2"/>
  <c r="O9" i="2"/>
  <c r="D20" i="2"/>
  <c r="O75" i="2"/>
  <c r="D107" i="2"/>
  <c r="H7" i="2"/>
  <c r="P7" i="2"/>
  <c r="E61" i="2"/>
  <c r="G7" i="2"/>
  <c r="K7" i="2"/>
  <c r="O7" i="2"/>
  <c r="D8" i="2"/>
  <c r="D26" i="2" s="1"/>
  <c r="D86" i="1"/>
  <c r="P62" i="1"/>
  <c r="L62" i="1"/>
  <c r="H62" i="1"/>
  <c r="K62" i="1"/>
  <c r="G62" i="1"/>
  <c r="J62" i="1"/>
  <c r="M62" i="1"/>
  <c r="I62" i="1"/>
  <c r="D26" i="1"/>
  <c r="J75" i="1"/>
  <c r="J80" i="1" s="1"/>
  <c r="J87" i="1" s="1"/>
  <c r="J92" i="1" s="1"/>
  <c r="G77" i="1"/>
  <c r="G95" i="1" s="1"/>
  <c r="G102" i="1" s="1"/>
  <c r="G107" i="1" s="1"/>
  <c r="D72" i="1"/>
  <c r="D74" i="1" s="1"/>
  <c r="H6" i="1"/>
  <c r="L6" i="1"/>
  <c r="P6" i="1"/>
  <c r="I77" i="1"/>
  <c r="I95" i="1" s="1"/>
  <c r="I102" i="1" s="1"/>
  <c r="I107" i="1" s="1"/>
  <c r="M77" i="1"/>
  <c r="F8" i="1"/>
  <c r="J9" i="1"/>
  <c r="J13" i="1" s="1"/>
  <c r="J11" i="1"/>
  <c r="J14" i="1" s="1"/>
  <c r="J77" i="1"/>
  <c r="J95" i="1" s="1"/>
  <c r="J102" i="1" s="1"/>
  <c r="J107" i="1" s="1"/>
  <c r="G11" i="1"/>
  <c r="G14" i="1" s="1"/>
  <c r="G6" i="1"/>
  <c r="K6" i="1"/>
  <c r="O6" i="1"/>
  <c r="H7" i="1"/>
  <c r="L7" i="1"/>
  <c r="P7" i="1"/>
  <c r="I11" i="1"/>
  <c r="I14" i="1" s="1"/>
  <c r="D102" i="1"/>
  <c r="M9" i="1" l="1"/>
  <c r="M13" i="1" s="1"/>
  <c r="I9" i="1"/>
  <c r="I13" i="1" s="1"/>
  <c r="I15" i="1" s="1"/>
  <c r="I21" i="1" s="1"/>
  <c r="I26" i="1" s="1"/>
  <c r="I8" i="1"/>
  <c r="I74" i="1"/>
  <c r="M95" i="1"/>
  <c r="M102" i="1" s="1"/>
  <c r="M107" i="1" s="1"/>
  <c r="M11" i="1"/>
  <c r="M8" i="1"/>
  <c r="H8" i="1"/>
  <c r="O11" i="1"/>
  <c r="J8" i="1"/>
  <c r="K95" i="1"/>
  <c r="K102" i="1" s="1"/>
  <c r="K107" i="1" s="1"/>
  <c r="F72" i="1"/>
  <c r="F9" i="1"/>
  <c r="J74" i="1"/>
  <c r="L8" i="1"/>
  <c r="F73" i="1"/>
  <c r="F11" i="1"/>
  <c r="F14" i="1" s="1"/>
  <c r="M14" i="1"/>
  <c r="M15" i="1" s="1"/>
  <c r="M21" i="1" s="1"/>
  <c r="O8" i="1"/>
  <c r="K11" i="1"/>
  <c r="K14" i="1" s="1"/>
  <c r="O14" i="1"/>
  <c r="Q7" i="1"/>
  <c r="R7" i="1" s="1"/>
  <c r="M74" i="1"/>
  <c r="J9" i="2"/>
  <c r="J13" i="2" s="1"/>
  <c r="R6" i="2"/>
  <c r="N6" i="2"/>
  <c r="E6" i="2" s="1"/>
  <c r="F13" i="2"/>
  <c r="G9" i="2"/>
  <c r="G13" i="2" s="1"/>
  <c r="O8" i="2"/>
  <c r="M13" i="2"/>
  <c r="M8" i="2"/>
  <c r="J8" i="2"/>
  <c r="M72" i="2"/>
  <c r="M75" i="2" s="1"/>
  <c r="M80" i="2" s="1"/>
  <c r="M87" i="2" s="1"/>
  <c r="M92" i="2" s="1"/>
  <c r="I8" i="2"/>
  <c r="K9" i="2"/>
  <c r="K13" i="2" s="1"/>
  <c r="F8" i="2"/>
  <c r="N8" i="2" s="1"/>
  <c r="I13" i="2"/>
  <c r="K73" i="2"/>
  <c r="K11" i="2"/>
  <c r="K14" i="2" s="1"/>
  <c r="K15" i="2" s="1"/>
  <c r="K21" i="2" s="1"/>
  <c r="G11" i="2"/>
  <c r="G14" i="2" s="1"/>
  <c r="G73" i="2"/>
  <c r="K8" i="2"/>
  <c r="I75" i="2"/>
  <c r="I80" i="2" s="1"/>
  <c r="I87" i="2" s="1"/>
  <c r="I92" i="2" s="1"/>
  <c r="P72" i="2"/>
  <c r="P9" i="2"/>
  <c r="P13" i="2" s="1"/>
  <c r="P8" i="2"/>
  <c r="F75" i="2"/>
  <c r="F80" i="2" s="1"/>
  <c r="G8" i="2"/>
  <c r="L72" i="2"/>
  <c r="L9" i="2"/>
  <c r="L13" i="2" s="1"/>
  <c r="L8" i="2"/>
  <c r="D74" i="2"/>
  <c r="D92" i="2"/>
  <c r="O11" i="2"/>
  <c r="O73" i="2"/>
  <c r="Q7" i="2"/>
  <c r="R7" i="2" s="1"/>
  <c r="P11" i="2"/>
  <c r="P14" i="2" s="1"/>
  <c r="P73" i="2"/>
  <c r="O13" i="2"/>
  <c r="J73" i="2"/>
  <c r="J11" i="2"/>
  <c r="J14" i="2" s="1"/>
  <c r="J15" i="2" s="1"/>
  <c r="J21" i="2" s="1"/>
  <c r="J26" i="2" s="1"/>
  <c r="M11" i="2"/>
  <c r="M14" i="2" s="1"/>
  <c r="M73" i="2"/>
  <c r="H72" i="2"/>
  <c r="H9" i="2"/>
  <c r="N9" i="2" s="1"/>
  <c r="H8" i="2"/>
  <c r="H11" i="2"/>
  <c r="H14" i="2" s="1"/>
  <c r="H73" i="2"/>
  <c r="Q8" i="2"/>
  <c r="F73" i="2"/>
  <c r="N7" i="2"/>
  <c r="F14" i="2"/>
  <c r="L11" i="2"/>
  <c r="L14" i="2" s="1"/>
  <c r="L73" i="2"/>
  <c r="I73" i="2"/>
  <c r="I74" i="2" s="1"/>
  <c r="I11" i="2"/>
  <c r="I14" i="2" s="1"/>
  <c r="O80" i="2"/>
  <c r="J15" i="1"/>
  <c r="J21" i="1" s="1"/>
  <c r="G72" i="1"/>
  <c r="G9" i="1"/>
  <c r="G13" i="1" s="1"/>
  <c r="G8" i="1"/>
  <c r="N6" i="1"/>
  <c r="P72" i="1"/>
  <c r="P9" i="1"/>
  <c r="P13" i="1" s="1"/>
  <c r="D107" i="1"/>
  <c r="D92" i="1"/>
  <c r="P73" i="1"/>
  <c r="P11" i="1"/>
  <c r="K72" i="1"/>
  <c r="K9" i="1"/>
  <c r="K13" i="1" s="1"/>
  <c r="K8" i="1"/>
  <c r="P8" i="1"/>
  <c r="O95" i="1"/>
  <c r="N7" i="1"/>
  <c r="H72" i="1"/>
  <c r="H9" i="1"/>
  <c r="I61" i="1"/>
  <c r="G61" i="1"/>
  <c r="F62" i="1"/>
  <c r="N62" i="1" s="1"/>
  <c r="N46" i="1"/>
  <c r="O62" i="1"/>
  <c r="Q62" i="1" s="1"/>
  <c r="Q46" i="1"/>
  <c r="M61" i="1"/>
  <c r="H73" i="1"/>
  <c r="H11" i="1"/>
  <c r="Q54" i="1"/>
  <c r="Q53" i="1"/>
  <c r="Q52" i="1"/>
  <c r="Q51" i="1"/>
  <c r="Q50" i="1"/>
  <c r="Q49" i="1"/>
  <c r="Q48" i="1"/>
  <c r="Q47" i="1"/>
  <c r="E47" i="1" s="1"/>
  <c r="L73" i="1"/>
  <c r="L11" i="1"/>
  <c r="L14" i="1" s="1"/>
  <c r="O72" i="1"/>
  <c r="O9" i="1"/>
  <c r="Q6" i="1"/>
  <c r="R6" i="1" s="1"/>
  <c r="L72" i="1"/>
  <c r="L9" i="1"/>
  <c r="L13" i="1" s="1"/>
  <c r="J61" i="1"/>
  <c r="Q9" i="1" l="1"/>
  <c r="O13" i="1"/>
  <c r="Q11" i="1"/>
  <c r="Q8" i="1"/>
  <c r="N8" i="1"/>
  <c r="J26" i="1"/>
  <c r="E7" i="1"/>
  <c r="F77" i="1"/>
  <c r="F95" i="1" s="1"/>
  <c r="F102" i="1" s="1"/>
  <c r="F107" i="1" s="1"/>
  <c r="F75" i="1"/>
  <c r="F80" i="1" s="1"/>
  <c r="F87" i="1" s="1"/>
  <c r="F92" i="1" s="1"/>
  <c r="F74" i="1"/>
  <c r="M26" i="1"/>
  <c r="P14" i="1"/>
  <c r="Q14" i="1" s="1"/>
  <c r="F15" i="2"/>
  <c r="F21" i="2" s="1"/>
  <c r="K15" i="1"/>
  <c r="K21" i="1" s="1"/>
  <c r="K26" i="1" s="1"/>
  <c r="L15" i="1"/>
  <c r="L21" i="1" s="1"/>
  <c r="L26" i="1" s="1"/>
  <c r="N9" i="1"/>
  <c r="E9" i="1" s="1"/>
  <c r="N11" i="1"/>
  <c r="K26" i="2"/>
  <c r="E8" i="2"/>
  <c r="Q9" i="2"/>
  <c r="E9" i="2" s="1"/>
  <c r="G15" i="2"/>
  <c r="G21" i="2" s="1"/>
  <c r="G26" i="2" s="1"/>
  <c r="I15" i="2"/>
  <c r="I21" i="2" s="1"/>
  <c r="I26" i="2" s="1"/>
  <c r="M74" i="2"/>
  <c r="M15" i="2"/>
  <c r="M21" i="2" s="1"/>
  <c r="M26" i="2" s="1"/>
  <c r="P15" i="2"/>
  <c r="Q11" i="2"/>
  <c r="O87" i="2"/>
  <c r="O92" i="2" s="1"/>
  <c r="F95" i="2"/>
  <c r="N73" i="2"/>
  <c r="P77" i="2"/>
  <c r="P95" i="2" s="1"/>
  <c r="L15" i="2"/>
  <c r="L21" i="2" s="1"/>
  <c r="L26" i="2" s="1"/>
  <c r="F87" i="2"/>
  <c r="P75" i="2"/>
  <c r="Q75" i="2" s="1"/>
  <c r="P74" i="2"/>
  <c r="Q72" i="2"/>
  <c r="R72" i="2" s="1"/>
  <c r="L77" i="2"/>
  <c r="L95" i="2" s="1"/>
  <c r="L102" i="2" s="1"/>
  <c r="L107" i="2" s="1"/>
  <c r="N11" i="2"/>
  <c r="S8" i="2"/>
  <c r="U8" i="2" s="1"/>
  <c r="R8" i="2"/>
  <c r="H13" i="2"/>
  <c r="O14" i="2"/>
  <c r="Q14" i="2" s="1"/>
  <c r="H75" i="2"/>
  <c r="N75" i="2" s="1"/>
  <c r="H74" i="2"/>
  <c r="N72" i="2"/>
  <c r="G77" i="2"/>
  <c r="G95" i="2" s="1"/>
  <c r="G102" i="2" s="1"/>
  <c r="G107" i="2" s="1"/>
  <c r="G74" i="2"/>
  <c r="K77" i="2"/>
  <c r="K95" i="2" s="1"/>
  <c r="K102" i="2" s="1"/>
  <c r="K107" i="2" s="1"/>
  <c r="K74" i="2"/>
  <c r="N14" i="2"/>
  <c r="F74" i="2"/>
  <c r="J77" i="2"/>
  <c r="J95" i="2" s="1"/>
  <c r="J102" i="2" s="1"/>
  <c r="J107" i="2" s="1"/>
  <c r="J74" i="2"/>
  <c r="Q73" i="2"/>
  <c r="R73" i="2" s="1"/>
  <c r="O77" i="2"/>
  <c r="O74" i="2"/>
  <c r="I77" i="2"/>
  <c r="I95" i="2"/>
  <c r="I102" i="2" s="1"/>
  <c r="I107" i="2" s="1"/>
  <c r="E7" i="2"/>
  <c r="H77" i="2"/>
  <c r="H95" i="2" s="1"/>
  <c r="H102" i="2" s="1"/>
  <c r="H107" i="2" s="1"/>
  <c r="M77" i="2"/>
  <c r="M95" i="2" s="1"/>
  <c r="M102" i="2" s="1"/>
  <c r="M107" i="2" s="1"/>
  <c r="Q13" i="2"/>
  <c r="L75" i="2"/>
  <c r="L80" i="2" s="1"/>
  <c r="L87" i="2" s="1"/>
  <c r="L92" i="2" s="1"/>
  <c r="L74" i="2"/>
  <c r="G15" i="1"/>
  <c r="G21" i="1" s="1"/>
  <c r="G26" i="1" s="1"/>
  <c r="N13" i="1"/>
  <c r="R8" i="1"/>
  <c r="O61" i="1"/>
  <c r="Q45" i="1"/>
  <c r="N48" i="1"/>
  <c r="N53" i="1"/>
  <c r="H14" i="1"/>
  <c r="N14" i="1" s="1"/>
  <c r="P61" i="1"/>
  <c r="E62" i="1"/>
  <c r="K75" i="1"/>
  <c r="K80" i="1" s="1"/>
  <c r="K87" i="1" s="1"/>
  <c r="K92" i="1" s="1"/>
  <c r="K74" i="1"/>
  <c r="P75" i="1"/>
  <c r="P80" i="1" s="1"/>
  <c r="P74" i="1"/>
  <c r="H61" i="1"/>
  <c r="L75" i="1"/>
  <c r="L80" i="1" s="1"/>
  <c r="L87" i="1" s="1"/>
  <c r="L92" i="1" s="1"/>
  <c r="L74" i="1"/>
  <c r="N50" i="1"/>
  <c r="N49" i="1"/>
  <c r="N54" i="1"/>
  <c r="H77" i="1"/>
  <c r="H95" i="1" s="1"/>
  <c r="N73" i="1"/>
  <c r="K61" i="1"/>
  <c r="L61" i="1"/>
  <c r="N51" i="1"/>
  <c r="F21" i="1"/>
  <c r="H75" i="1"/>
  <c r="H80" i="1" s="1"/>
  <c r="H87" i="1" s="1"/>
  <c r="H92" i="1" s="1"/>
  <c r="H74" i="1"/>
  <c r="Q72" i="1"/>
  <c r="R72" i="1" s="1"/>
  <c r="O75" i="1"/>
  <c r="O74" i="1"/>
  <c r="L77" i="1"/>
  <c r="L95" i="1" s="1"/>
  <c r="L102" i="1" s="1"/>
  <c r="L107" i="1" s="1"/>
  <c r="N47" i="1"/>
  <c r="N52" i="1"/>
  <c r="O102" i="1"/>
  <c r="O107" i="1" s="1"/>
  <c r="P77" i="1"/>
  <c r="Q77" i="1" s="1"/>
  <c r="Q73" i="1"/>
  <c r="R73" i="1" s="1"/>
  <c r="E6" i="1"/>
  <c r="G75" i="1"/>
  <c r="G74" i="1"/>
  <c r="N72" i="1"/>
  <c r="E14" i="2" l="1"/>
  <c r="Q77" i="2"/>
  <c r="E75" i="2"/>
  <c r="E11" i="1"/>
  <c r="E8" i="1"/>
  <c r="S8" i="1"/>
  <c r="U8" i="1" s="1"/>
  <c r="Q74" i="1"/>
  <c r="R74" i="1" s="1"/>
  <c r="N74" i="1"/>
  <c r="P15" i="1"/>
  <c r="Q61" i="1"/>
  <c r="P80" i="2"/>
  <c r="Q80" i="2" s="1"/>
  <c r="O81" i="2" s="1"/>
  <c r="S81" i="2" s="1"/>
  <c r="U81" i="2" s="1"/>
  <c r="N75" i="1"/>
  <c r="E14" i="1"/>
  <c r="E11" i="2"/>
  <c r="Q74" i="2"/>
  <c r="H80" i="2"/>
  <c r="H87" i="2" s="1"/>
  <c r="H92" i="2" s="1"/>
  <c r="O15" i="2"/>
  <c r="Q15" i="2" s="1"/>
  <c r="F102" i="2"/>
  <c r="N95" i="2"/>
  <c r="F92" i="2"/>
  <c r="N87" i="2"/>
  <c r="N92" i="2" s="1"/>
  <c r="O95" i="2"/>
  <c r="N74" i="2"/>
  <c r="E74" i="2" s="1"/>
  <c r="E72" i="2"/>
  <c r="N80" i="2"/>
  <c r="S74" i="2"/>
  <c r="U74" i="2" s="1"/>
  <c r="R74" i="2"/>
  <c r="H15" i="2"/>
  <c r="N13" i="2"/>
  <c r="E13" i="2" s="1"/>
  <c r="E73" i="2"/>
  <c r="F26" i="2"/>
  <c r="N77" i="2"/>
  <c r="F26" i="1"/>
  <c r="G80" i="1"/>
  <c r="P95" i="1"/>
  <c r="Q95" i="1" s="1"/>
  <c r="Q75" i="1"/>
  <c r="H21" i="1"/>
  <c r="H26" i="1" s="1"/>
  <c r="H102" i="1"/>
  <c r="N95" i="1"/>
  <c r="E95" i="1" s="1"/>
  <c r="O15" i="1"/>
  <c r="Q13" i="1"/>
  <c r="E13" i="1" s="1"/>
  <c r="E72" i="1"/>
  <c r="O80" i="1"/>
  <c r="E73" i="1"/>
  <c r="N61" i="1"/>
  <c r="N77" i="1"/>
  <c r="E77" i="1" s="1"/>
  <c r="E80" i="2" l="1"/>
  <c r="P82" i="2"/>
  <c r="S82" i="2" s="1"/>
  <c r="U82" i="2" s="1"/>
  <c r="E77" i="2"/>
  <c r="R80" i="2"/>
  <c r="E74" i="1"/>
  <c r="E61" i="1"/>
  <c r="S74" i="1"/>
  <c r="U74" i="1" s="1"/>
  <c r="E75" i="1"/>
  <c r="O21" i="2"/>
  <c r="O26" i="2" s="1"/>
  <c r="S80" i="2"/>
  <c r="S86" i="2" s="1"/>
  <c r="Q86" i="2" s="1"/>
  <c r="O16" i="2"/>
  <c r="S16" i="2" s="1"/>
  <c r="U16" i="2" s="1"/>
  <c r="R15" i="2"/>
  <c r="P17" i="2"/>
  <c r="S17" i="2" s="1"/>
  <c r="U17" i="2" s="1"/>
  <c r="H21" i="2"/>
  <c r="N15" i="2"/>
  <c r="E15" i="2" s="1"/>
  <c r="O102" i="2"/>
  <c r="O107" i="2" s="1"/>
  <c r="Q95" i="2"/>
  <c r="F107" i="2"/>
  <c r="N102" i="2"/>
  <c r="N107" i="2" s="1"/>
  <c r="G87" i="1"/>
  <c r="N80" i="1"/>
  <c r="O21" i="1"/>
  <c r="O26" i="1" s="1"/>
  <c r="Q15" i="1"/>
  <c r="N15" i="1"/>
  <c r="O87" i="1"/>
  <c r="O92" i="1" s="1"/>
  <c r="N21" i="1"/>
  <c r="N26" i="1" s="1"/>
  <c r="H107" i="1"/>
  <c r="N102" i="1"/>
  <c r="N107" i="1" s="1"/>
  <c r="P97" i="1"/>
  <c r="S97" i="1" s="1"/>
  <c r="U97" i="1" s="1"/>
  <c r="S95" i="1"/>
  <c r="S101" i="1" s="1"/>
  <c r="Q101" i="1" s="1"/>
  <c r="E101" i="1" s="1"/>
  <c r="E102" i="1" s="1"/>
  <c r="R95" i="1"/>
  <c r="O96" i="1"/>
  <c r="S96" i="1" s="1"/>
  <c r="U96" i="1" s="1"/>
  <c r="E15" i="1" l="1"/>
  <c r="E80" i="1"/>
  <c r="E86" i="2"/>
  <c r="E87" i="2" s="1"/>
  <c r="Q87" i="2"/>
  <c r="H26" i="2"/>
  <c r="N21" i="2"/>
  <c r="N26" i="2" s="1"/>
  <c r="P97" i="2"/>
  <c r="S97" i="2" s="1"/>
  <c r="U97" i="2" s="1"/>
  <c r="S95" i="2"/>
  <c r="S101" i="2" s="1"/>
  <c r="Q101" i="2" s="1"/>
  <c r="E101" i="2" s="1"/>
  <c r="R95" i="2"/>
  <c r="O96" i="2"/>
  <c r="S96" i="2" s="1"/>
  <c r="U96" i="2" s="1"/>
  <c r="E95" i="2"/>
  <c r="S15" i="2"/>
  <c r="E107" i="1"/>
  <c r="S102" i="1"/>
  <c r="U102" i="1" s="1"/>
  <c r="Q102" i="1"/>
  <c r="S15" i="1"/>
  <c r="S20" i="1" s="1"/>
  <c r="R15" i="1"/>
  <c r="O16" i="1"/>
  <c r="S16" i="1" s="1"/>
  <c r="U16" i="1" s="1"/>
  <c r="P17" i="1"/>
  <c r="S17" i="1" s="1"/>
  <c r="U17" i="1" s="1"/>
  <c r="R80" i="1"/>
  <c r="O81" i="1"/>
  <c r="S81" i="1" s="1"/>
  <c r="U81" i="1" s="1"/>
  <c r="P82" i="1"/>
  <c r="S82" i="1" s="1"/>
  <c r="U82" i="1" s="1"/>
  <c r="S86" i="1"/>
  <c r="Q86" i="1" s="1"/>
  <c r="E86" i="1" s="1"/>
  <c r="G92" i="1"/>
  <c r="N87" i="1"/>
  <c r="N92" i="1" s="1"/>
  <c r="E87" i="1" l="1"/>
  <c r="E92" i="1" s="1"/>
  <c r="E102" i="2"/>
  <c r="E107" i="2" s="1"/>
  <c r="Q102" i="2"/>
  <c r="Q107" i="2" s="1"/>
  <c r="E92" i="2"/>
  <c r="S87" i="2"/>
  <c r="U87" i="2" s="1"/>
  <c r="U15" i="2"/>
  <c r="S20" i="2"/>
  <c r="Q20" i="2" s="1"/>
  <c r="P87" i="2"/>
  <c r="P92" i="2" s="1"/>
  <c r="P91" i="2"/>
  <c r="S91" i="2" s="1"/>
  <c r="Q92" i="2"/>
  <c r="Q88" i="2"/>
  <c r="R87" i="2"/>
  <c r="O90" i="2"/>
  <c r="S90" i="2" s="1"/>
  <c r="Q87" i="1"/>
  <c r="U15" i="1"/>
  <c r="P106" i="1"/>
  <c r="S106" i="1" s="1"/>
  <c r="Q107" i="1"/>
  <c r="Q103" i="1"/>
  <c r="R102" i="1"/>
  <c r="O105" i="1"/>
  <c r="S105" i="1" s="1"/>
  <c r="P102" i="1"/>
  <c r="P107" i="1" s="1"/>
  <c r="S108" i="1" l="1"/>
  <c r="S87" i="1"/>
  <c r="U87" i="1" s="1"/>
  <c r="O105" i="2"/>
  <c r="S105" i="2" s="1"/>
  <c r="R102" i="2"/>
  <c r="S102" i="2"/>
  <c r="U102" i="2" s="1"/>
  <c r="P106" i="2"/>
  <c r="S106" i="2" s="1"/>
  <c r="Q103" i="2"/>
  <c r="R103" i="2" s="1"/>
  <c r="P102" i="2"/>
  <c r="P107" i="2" s="1"/>
  <c r="Q89" i="2"/>
  <c r="R88" i="2"/>
  <c r="E20" i="2"/>
  <c r="E21" i="2" s="1"/>
  <c r="Q21" i="2"/>
  <c r="S93" i="2"/>
  <c r="R103" i="1"/>
  <c r="Q104" i="1"/>
  <c r="E20" i="1"/>
  <c r="E21" i="1" s="1"/>
  <c r="P87" i="1"/>
  <c r="P92" i="1" s="1"/>
  <c r="P91" i="1"/>
  <c r="S91" i="1" s="1"/>
  <c r="Q92" i="1"/>
  <c r="Q88" i="1"/>
  <c r="R87" i="1"/>
  <c r="O90" i="1"/>
  <c r="S90" i="1" s="1"/>
  <c r="S93" i="1" l="1"/>
  <c r="S108" i="2"/>
  <c r="Q104" i="2"/>
  <c r="P21" i="2"/>
  <c r="P26" i="2" s="1"/>
  <c r="P25" i="2"/>
  <c r="S25" i="2" s="1"/>
  <c r="Q26" i="2"/>
  <c r="Q22" i="2"/>
  <c r="O24" i="2"/>
  <c r="S24" i="2" s="1"/>
  <c r="R21" i="2"/>
  <c r="E26" i="2"/>
  <c r="S21" i="2"/>
  <c r="U21" i="2" s="1"/>
  <c r="Q89" i="1"/>
  <c r="R88" i="1"/>
  <c r="P26" i="1"/>
  <c r="P25" i="1"/>
  <c r="S25" i="1" s="1"/>
  <c r="Q26" i="1"/>
  <c r="Q22" i="1"/>
  <c r="R21" i="1"/>
  <c r="O24" i="1"/>
  <c r="S24" i="1" s="1"/>
  <c r="E26" i="1"/>
  <c r="S21" i="1"/>
  <c r="U21" i="1" s="1"/>
  <c r="S27" i="1" l="1"/>
  <c r="S27" i="2"/>
  <c r="Q23" i="2"/>
  <c r="R22" i="2"/>
  <c r="Q23" i="1"/>
  <c r="R22" i="1"/>
</calcChain>
</file>

<file path=xl/sharedStrings.xml><?xml version="1.0" encoding="utf-8"?>
<sst xmlns="http://schemas.openxmlformats.org/spreadsheetml/2006/main" count="636" uniqueCount="136">
  <si>
    <t>Škola, zařízení:</t>
  </si>
  <si>
    <t>Č. org.:</t>
  </si>
  <si>
    <t>Tabulka A</t>
  </si>
  <si>
    <t>Ř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</si>
  <si>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</si>
  <si>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</si>
  <si>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</si>
  <si>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</si>
  <si>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</si>
  <si>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</si>
  <si>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</si>
  <si>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</si>
  <si>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</si>
  <si>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</si>
  <si>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</si>
  <si>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</si>
  <si>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</si>
  <si>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</si>
  <si>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</si>
  <si>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</si>
  <si>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</si>
  <si>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</si>
  <si>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OON</t>
  </si>
  <si>
    <t>Mzdové
prostředky
celkem</t>
  </si>
  <si>
    <t>pedagogičtí</t>
  </si>
  <si>
    <t>x</t>
  </si>
  <si>
    <t xml:space="preserve">ostatní </t>
  </si>
  <si>
    <t>% pedag.</t>
  </si>
  <si>
    <t>% ost.</t>
  </si>
  <si>
    <t>pedagogičtí (rozvaha zam. k 1. 1.)</t>
  </si>
  <si>
    <t>ostatní (rozvaha zam. k 1. 1.)</t>
  </si>
  <si>
    <t>Rozdělení nenárokové složky</t>
  </si>
  <si>
    <t>80 %</t>
  </si>
  <si>
    <t>20 %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</si>
  <si>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</si>
  <si>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</si>
  <si>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</si>
  <si>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</si>
  <si>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změna % vzhledem k tarifu</t>
  </si>
  <si>
    <t>tj. %</t>
  </si>
  <si>
    <t>Vyplnit:</t>
  </si>
  <si>
    <t>Počet (z výkazu):           šk.r.</t>
  </si>
  <si>
    <t>2019/20</t>
  </si>
  <si>
    <t>změna</t>
  </si>
  <si>
    <t>dětí</t>
  </si>
  <si>
    <t xml:space="preserve">žáků </t>
  </si>
  <si>
    <t>strávníků</t>
  </si>
  <si>
    <t>v družině</t>
  </si>
  <si>
    <t>ubytovaných</t>
  </si>
  <si>
    <t>Datum:</t>
  </si>
  <si>
    <t>Zpracoval:</t>
  </si>
  <si>
    <t>Schválil:</t>
  </si>
  <si>
    <t>Tabulka B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</si>
  <si>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</si>
  <si>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</si>
  <si>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</si>
  <si>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</si>
  <si>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</si>
  <si>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</si>
  <si>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2B</t>
  </si>
  <si>
    <t>Celkem ostatní</t>
  </si>
  <si>
    <t>3B</t>
  </si>
  <si>
    <t>ESF</t>
  </si>
  <si>
    <t>4B</t>
  </si>
  <si>
    <t>ostatní</t>
  </si>
  <si>
    <t>b</t>
  </si>
  <si>
    <t>5B</t>
  </si>
  <si>
    <t>do FR</t>
  </si>
  <si>
    <t>vzorce</t>
  </si>
  <si>
    <t>6B</t>
  </si>
  <si>
    <t>Tabulka C</t>
  </si>
  <si>
    <t>7p</t>
  </si>
  <si>
    <t>8p</t>
  </si>
  <si>
    <t>9p</t>
  </si>
  <si>
    <t>Rozdíl: Ř. 8 - Ř. 4</t>
  </si>
  <si>
    <t>10p</t>
  </si>
  <si>
    <t>11p</t>
  </si>
  <si>
    <t>12p</t>
  </si>
  <si>
    <t>7o</t>
  </si>
  <si>
    <t>8o</t>
  </si>
  <si>
    <t>9o</t>
  </si>
  <si>
    <t>Rozdíl: Ř. 8 - Ř. 5</t>
  </si>
  <si>
    <t>10o</t>
  </si>
  <si>
    <t>11o</t>
  </si>
  <si>
    <t>12o</t>
  </si>
  <si>
    <t>Zpracoval: ab</t>
  </si>
  <si>
    <t>Schválil: cd</t>
  </si>
  <si>
    <r>
      <t xml:space="preserve">Vyplnit </t>
    </r>
    <r>
      <rPr>
        <b/>
        <sz val="12"/>
        <color rgb="FF00B0F0"/>
        <rFont val="Calibri"/>
        <family val="2"/>
        <charset val="238"/>
        <scheme val="minor"/>
      </rPr>
      <t>(škola vyplní pouze modře ohraničené buňky)</t>
    </r>
    <r>
      <rPr>
        <b/>
        <sz val="12"/>
        <rFont val="Calibri"/>
        <family val="2"/>
        <charset val="238"/>
        <scheme val="minor"/>
      </rPr>
      <t>:</t>
    </r>
  </si>
  <si>
    <t>ř. 1, ř. 2, ř. 3</t>
  </si>
  <si>
    <t>ř. 4, ř. 5, ř. 6</t>
  </si>
  <si>
    <t>ř. 8</t>
  </si>
  <si>
    <t>ř. 10</t>
  </si>
  <si>
    <t>doplňte údaje:</t>
  </si>
  <si>
    <t>ř. 3</t>
  </si>
  <si>
    <t>ř. 4, ř. 5</t>
  </si>
  <si>
    <t>jen finanční prostředky na platy, v tis. Kč</t>
  </si>
  <si>
    <t>ř. 1B, ř. 2B</t>
  </si>
  <si>
    <t>ř. 3B, ř. 4B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</si>
  <si>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</si>
  <si>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</si>
  <si>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</si>
  <si>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Komentář k Příloze č. 5 Rozpisu rozpočtu přímých výdajů na vzdělávání</t>
  </si>
  <si>
    <t>Tabulky A, C - FINANČNÍ ROZVAHA</t>
  </si>
  <si>
    <t>jen finanční prostředky na mzdy (platy, OPPP)</t>
  </si>
  <si>
    <t>doplňte údaje (pouze do modře ohraničených buněk):</t>
  </si>
  <si>
    <t>v tab. A - ř. 8
v tab. C  - ř. 8p, 8o</t>
  </si>
  <si>
    <t>FINANČNÍ ROZVAHA 2021</t>
  </si>
  <si>
    <t>% nenár. FIN.2020 *)</t>
  </si>
  <si>
    <t>Nárůst tarif. platů ped. v r. 2020</t>
  </si>
  <si>
    <t>Nárůst tarif. platů ost. v r. 2020</t>
  </si>
  <si>
    <t>Očekávaný rok 2021
(rozvaha 1. 1.)</t>
  </si>
  <si>
    <t>Závazné ukazatele 2021 stanovené krajským úřadem</t>
  </si>
  <si>
    <t>Změna nenár. složky proti r. 2020</t>
  </si>
  <si>
    <t>tj. % oproti roku 2020</t>
  </si>
  <si>
    <t>Rozvaha k 01.01.2021</t>
  </si>
  <si>
    <t>Závazné ukazatele 2021</t>
  </si>
  <si>
    <t>Skutečnost 2020 (P 1-04)</t>
  </si>
  <si>
    <t>*) vyplní se % nenárok. sl. platu z ř. 10
(pokud škola nezpracovávala za r. 2020 fin. rozvahu, údaj nevyplní)</t>
  </si>
  <si>
    <t>2020/21</t>
  </si>
  <si>
    <t>Datum: 15.03.2021</t>
  </si>
  <si>
    <t>Skutečnost
2020 (P 1-04)
ESF, účelové dotace SR</t>
  </si>
  <si>
    <t>skutečnost 2020</t>
  </si>
  <si>
    <t>vzorce (na základě Tab. B) - průměrný plat v r. 2020</t>
  </si>
  <si>
    <t>vzorce - průměrný plat r. 2021 (se zohledněním nárůstu platů) rozpočítaný pro stav zaměstnanců r. 2021</t>
  </si>
  <si>
    <t>závazné ukazatele r. 2021</t>
  </si>
  <si>
    <t>vzorce - průměrný očekávaný plat r. 2021 - na základě závazných ukazatelů r. 2021</t>
  </si>
  <si>
    <t>objem OON za rok 2020 vyplacených z ÚZ 33353</t>
  </si>
  <si>
    <t>údaje z tabulky "Rozvaha o zaměstnancích, stav leden 2021"</t>
  </si>
  <si>
    <t>stanovené "Závazné ukazatele 2021", obdželi jste v "Rozpisu rozpočtu na rok 2021 (Příloha č. xx Rozpisu rozpočtu přímých výdajů na vzdělávání)</t>
  </si>
  <si>
    <t>Doplňte i údaje o počtu dětí, žáků, strávníků… ve školním roce 2019/2020 a 2020/2021.</t>
  </si>
  <si>
    <t>Tabulka B - Skutečnost r. 2020 (doplnění údajů výkazu P 1-04)</t>
  </si>
  <si>
    <t>údaje z výkazu P 1-04 za I. - IV. čtvrtletí roku 2020, za organizaci celkem, oddíl III (Zaměstnanci a mzdové prostředky), výdaje na platy celkem (včetně ESF) - ř. 0302, ř. 0303, ř. 0319, ř. 0320, složky platu: ř. 0304 …, ř. 0321 ...</t>
  </si>
  <si>
    <t xml:space="preserve">údaje z výkazu P 1-04 za I. - IV. čtvrtletí roku 2020, za organizaci celkem, oddíl III (Zaměstnanci a mzdové prostředky) - ř.0350, ř. 0355, ř.0352, ř. 0356; členění platu vyplňte dle skutečného čerpání </t>
  </si>
  <si>
    <t>skutečnost 2020 (P 1-04)
ř. 0302, ř. 0303, ř. 0319, ř. 0320
a rozpis na jednotl. sl. platu</t>
  </si>
  <si>
    <t>skut. 2020 (P 1-04), ř. 0350, ř. 0355
ř. 0352, ř. 0356 - dle skut. čerpání v jednotl. sl. platu</t>
  </si>
  <si>
    <t xml:space="preserve">
skutečné čerpání dle jednotlivých ÚZ, v členění pedagogičtí/ostatní zaměstnanci, v tis. Kč
do výpočtu FR se nezahrnou ÚZ 33038, 33080.
ÚZ 33079 je obsažen v rozpisu rozpočtu MŠMT na r. 2021, proto se zahrne do FR a jeho čerpání je zohledněno v ř. 1 tabulek A 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</si>
</sst>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  <numFmt numFmtId="171" formatCode="0.0%"/>
    <numFmt numFmtId="172" formatCode="0.000"/>
    <numFmt numFmtId="173" formatCode="#,##0.000"/>
  </numFmts>
  <fonts count="18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rgb="FF00B0F0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00B0F0"/>
      </left>
      <right style="thick">
        <color rgb="FF00B0F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rgb="FF00B0F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rgb="FF00B0F0"/>
      </right>
      <top/>
      <bottom style="hair">
        <color indexed="64"/>
      </bottom>
      <diagonal/>
    </border>
    <border>
      <left style="thick">
        <color rgb="FF00B0F0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7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right"/>
      <protection hidden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1" applyFont="1" applyProtection="1"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1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1" applyFont="1" applyProtection="1">
      <protection hidden="1"/>
    </xf>
    <xf numFmtId="3" fontId="7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Protection="1">
      <protection hidden="1"/>
    </xf>
    <xf numFmtId="49" fontId="2" fillId="0" borderId="3" xfId="0" applyNumberFormat="1" applyFont="1" applyBorder="1" applyAlignment="1" applyProtection="1">
      <alignment horizontal="center" vertical="center" wrapText="1"/>
      <protection hidden="1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Protection="1">
      <protection hidden="1"/>
    </xf>
    <xf numFmtId="0" fontId="8" fillId="0" borderId="6" xfId="0" applyFont="1" applyBorder="1" applyAlignment="1" applyProtection="1">
      <alignment wrapText="1"/>
      <protection hidden="1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4" xfId="1" applyNumberFormat="1" applyFont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1" applyNumberFormat="1" applyFont="1" applyBorder="1" applyAlignment="1" applyProtection="1">
      <alignment horizontal="right" vertical="center"/>
      <protection hidden="1"/>
    </xf>
    <xf numFmtId="165" fontId="2" fillId="4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166" fontId="1" fillId="0" borderId="4" xfId="0" applyNumberFormat="1" applyFont="1" applyBorder="1" applyAlignment="1" applyProtection="1">
      <alignment horizontal="right" vertical="center"/>
      <protection hidden="1"/>
    </xf>
    <xf numFmtId="165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1" applyNumberFormat="1" applyFont="1" applyBorder="1" applyAlignment="1" applyProtection="1">
      <alignment horizontal="right" vertical="center"/>
      <protection hidden="1"/>
    </xf>
    <xf numFmtId="165" fontId="1" fillId="4" borderId="4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66" fontId="2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hidden="1"/>
    </xf>
    <xf numFmtId="10" fontId="2" fillId="0" borderId="4" xfId="0" applyNumberFormat="1" applyFont="1" applyBorder="1" applyAlignment="1" applyProtection="1">
      <alignment horizontal="right" vertical="center"/>
      <protection hidden="1"/>
    </xf>
    <xf numFmtId="166" fontId="2" fillId="5" borderId="4" xfId="0" applyNumberFormat="1" applyFont="1" applyFill="1" applyBorder="1" applyAlignment="1" applyProtection="1">
      <alignment horizontal="right" vertical="center"/>
      <protection locked="0"/>
    </xf>
    <xf numFmtId="165" fontId="2" fillId="6" borderId="4" xfId="0" applyNumberFormat="1" applyFont="1" applyFill="1" applyBorder="1" applyAlignment="1" applyProtection="1">
      <alignment horizontal="right" vertical="center"/>
      <protection locked="0"/>
    </xf>
    <xf numFmtId="165" fontId="1" fillId="0" borderId="4" xfId="1" applyNumberFormat="1" applyFont="1" applyBorder="1" applyAlignment="1" applyProtection="1">
      <alignment horizontal="right" vertical="center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8" fontId="2" fillId="0" borderId="4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5" fontId="1" fillId="7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Protection="1">
      <protection hidden="1"/>
    </xf>
    <xf numFmtId="2" fontId="2" fillId="0" borderId="0" xfId="0" applyNumberFormat="1" applyFont="1" applyProtection="1">
      <protection hidden="1"/>
    </xf>
    <xf numFmtId="166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1" applyNumberFormat="1" applyFont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164" fontId="1" fillId="0" borderId="4" xfId="0" applyNumberFormat="1" applyFont="1" applyBorder="1" applyAlignment="1" applyProtection="1">
      <alignment horizontal="right" vertical="center"/>
      <protection hidden="1"/>
    </xf>
    <xf numFmtId="49" fontId="2" fillId="0" borderId="4" xfId="0" applyNumberFormat="1" applyFont="1" applyBorder="1" applyAlignment="1" applyProtection="1">
      <alignment horizontal="right" vertical="center"/>
      <protection hidden="1"/>
    </xf>
    <xf numFmtId="167" fontId="2" fillId="0" borderId="4" xfId="0" applyNumberFormat="1" applyFont="1" applyBorder="1" applyAlignment="1" applyProtection="1">
      <alignment horizontal="right" vertical="center"/>
      <protection hidden="1"/>
    </xf>
    <xf numFmtId="169" fontId="1" fillId="0" borderId="4" xfId="0" applyNumberFormat="1" applyFont="1" applyBorder="1" applyAlignment="1" applyProtection="1">
      <alignment horizontal="right" vertical="center"/>
      <protection hidden="1"/>
    </xf>
    <xf numFmtId="169" fontId="1" fillId="4" borderId="4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5" borderId="4" xfId="0" applyFont="1" applyFill="1" applyBorder="1" applyAlignment="1" applyProtection="1">
      <alignment vertical="center" wrapText="1"/>
      <protection hidden="1"/>
    </xf>
    <xf numFmtId="1" fontId="2" fillId="0" borderId="4" xfId="0" applyNumberFormat="1" applyFont="1" applyBorder="1" applyProtection="1">
      <protection locked="0"/>
    </xf>
    <xf numFmtId="167" fontId="2" fillId="0" borderId="4" xfId="0" applyNumberFormat="1" applyFont="1" applyBorder="1" applyProtection="1">
      <protection hidden="1"/>
    </xf>
    <xf numFmtId="0" fontId="1" fillId="7" borderId="4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4" fontId="10" fillId="0" borderId="0" xfId="2" quotePrefix="1" applyNumberFormat="1" applyFont="1" applyAlignment="1" applyProtection="1">
      <alignment vertical="top" wrapText="1"/>
      <protection hidden="1"/>
    </xf>
    <xf numFmtId="3" fontId="8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8" fillId="0" borderId="0" xfId="0" applyFont="1" applyProtection="1">
      <protection hidden="1"/>
    </xf>
    <xf numFmtId="1" fontId="3" fillId="0" borderId="2" xfId="0" applyNumberFormat="1" applyFont="1" applyBorder="1" applyAlignment="1" applyProtection="1">
      <alignment horizontal="center"/>
      <protection hidden="1"/>
    </xf>
    <xf numFmtId="0" fontId="8" fillId="0" borderId="0" xfId="2" applyFont="1" applyAlignment="1" applyProtection="1">
      <alignment horizontal="right"/>
      <protection hidden="1"/>
    </xf>
    <xf numFmtId="0" fontId="8" fillId="0" borderId="0" xfId="2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3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170" fontId="2" fillId="2" borderId="13" xfId="0" applyNumberFormat="1" applyFont="1" applyFill="1" applyBorder="1" applyProtection="1">
      <protection locked="0"/>
    </xf>
    <xf numFmtId="170" fontId="1" fillId="0" borderId="13" xfId="0" applyNumberFormat="1" applyFont="1" applyBorder="1" applyProtection="1">
      <protection hidden="1"/>
    </xf>
    <xf numFmtId="170" fontId="2" fillId="2" borderId="13" xfId="1" applyNumberFormat="1" applyFont="1" applyFill="1" applyBorder="1" applyProtection="1">
      <protection locked="0"/>
    </xf>
    <xf numFmtId="170" fontId="1" fillId="0" borderId="14" xfId="0" applyNumberFormat="1" applyFont="1" applyBorder="1" applyProtection="1"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170" fontId="2" fillId="2" borderId="17" xfId="0" applyNumberFormat="1" applyFont="1" applyFill="1" applyBorder="1" applyProtection="1">
      <protection locked="0"/>
    </xf>
    <xf numFmtId="170" fontId="1" fillId="0" borderId="17" xfId="0" applyNumberFormat="1" applyFont="1" applyBorder="1" applyProtection="1">
      <protection hidden="1"/>
    </xf>
    <xf numFmtId="170" fontId="2" fillId="2" borderId="17" xfId="1" applyNumberFormat="1" applyFont="1" applyFill="1" applyBorder="1" applyProtection="1">
      <protection locked="0"/>
    </xf>
    <xf numFmtId="170" fontId="1" fillId="0" borderId="18" xfId="0" applyNumberFormat="1" applyFont="1" applyBorder="1" applyProtection="1"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9" borderId="20" xfId="0" applyFont="1" applyFill="1" applyBorder="1" applyAlignment="1" applyProtection="1">
      <alignment vertical="center" wrapText="1"/>
      <protection hidden="1"/>
    </xf>
    <xf numFmtId="0" fontId="1" fillId="9" borderId="20" xfId="0" applyFont="1" applyFill="1" applyBorder="1" applyAlignment="1" applyProtection="1">
      <alignment horizontal="center" vertical="center" wrapText="1"/>
      <protection hidden="1"/>
    </xf>
    <xf numFmtId="170" fontId="2" fillId="2" borderId="20" xfId="0" applyNumberFormat="1" applyFont="1" applyFill="1" applyBorder="1" applyProtection="1">
      <protection locked="0"/>
    </xf>
    <xf numFmtId="170" fontId="1" fillId="0" borderId="21" xfId="0" applyNumberFormat="1" applyFont="1" applyBorder="1" applyProtection="1">
      <protection hidden="1"/>
    </xf>
    <xf numFmtId="170" fontId="2" fillId="9" borderId="20" xfId="0" applyNumberFormat="1" applyFont="1" applyFill="1" applyBorder="1" applyProtection="1">
      <protection locked="0"/>
    </xf>
    <xf numFmtId="170" fontId="1" fillId="0" borderId="20" xfId="0" applyNumberFormat="1" applyFont="1" applyBorder="1" applyProtection="1">
      <protection hidden="1"/>
    </xf>
    <xf numFmtId="170" fontId="1" fillId="0" borderId="22" xfId="0" applyNumberFormat="1" applyFont="1" applyBorder="1" applyProtection="1"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9" borderId="21" xfId="0" applyFont="1" applyFill="1" applyBorder="1" applyAlignment="1" applyProtection="1">
      <alignment vertical="center" wrapText="1"/>
      <protection hidden="1"/>
    </xf>
    <xf numFmtId="0" fontId="1" fillId="9" borderId="21" xfId="0" applyFont="1" applyFill="1" applyBorder="1" applyAlignment="1" applyProtection="1">
      <alignment horizontal="center" vertical="center" wrapText="1"/>
      <protection hidden="1"/>
    </xf>
    <xf numFmtId="170" fontId="2" fillId="2" borderId="21" xfId="0" applyNumberFormat="1" applyFont="1" applyFill="1" applyBorder="1" applyProtection="1">
      <protection locked="0"/>
    </xf>
    <xf numFmtId="170" fontId="1" fillId="0" borderId="24" xfId="0" applyNumberFormat="1" applyFont="1" applyBorder="1" applyProtection="1">
      <protection hidden="1"/>
    </xf>
    <xf numFmtId="0" fontId="2" fillId="9" borderId="21" xfId="0" applyFont="1" applyFill="1" applyBorder="1" applyAlignment="1" applyProtection="1">
      <alignment vertical="center" wrapText="1"/>
      <protection locked="0"/>
    </xf>
    <xf numFmtId="0" fontId="1" fillId="9" borderId="21" xfId="0" applyFont="1" applyFill="1" applyBorder="1" applyAlignment="1" applyProtection="1">
      <alignment horizontal="center" vertical="center" wrapText="1"/>
      <protection locked="0"/>
    </xf>
    <xf numFmtId="170" fontId="2" fillId="9" borderId="21" xfId="0" applyNumberFormat="1" applyFont="1" applyFill="1" applyBorder="1" applyProtection="1">
      <protection locked="0"/>
    </xf>
    <xf numFmtId="170" fontId="2" fillId="0" borderId="0" xfId="0" applyNumberFormat="1" applyFont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170" fontId="1" fillId="0" borderId="28" xfId="0" applyNumberFormat="1" applyFont="1" applyBorder="1" applyProtection="1">
      <protection hidden="1"/>
    </xf>
    <xf numFmtId="170" fontId="1" fillId="0" borderId="29" xfId="0" applyNumberFormat="1" applyFont="1" applyBorder="1" applyProtection="1"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Border="1" applyProtection="1"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71" fontId="2" fillId="0" borderId="0" xfId="0" applyNumberFormat="1" applyFont="1" applyProtection="1">
      <protection hidden="1"/>
    </xf>
    <xf numFmtId="171" fontId="2" fillId="0" borderId="0" xfId="1" applyNumberFormat="1" applyFont="1" applyProtection="1">
      <protection hidden="1"/>
    </xf>
    <xf numFmtId="0" fontId="1" fillId="10" borderId="11" xfId="0" applyFont="1" applyFill="1" applyBorder="1" applyAlignment="1" applyProtection="1">
      <alignment horizontal="center" vertical="center"/>
      <protection hidden="1"/>
    </xf>
    <xf numFmtId="0" fontId="2" fillId="10" borderId="11" xfId="0" applyFont="1" applyFill="1" applyBorder="1" applyAlignment="1" applyProtection="1">
      <alignment horizontal="left" vertical="center" wrapText="1"/>
      <protection hidden="1"/>
    </xf>
    <xf numFmtId="166" fontId="2" fillId="10" borderId="11" xfId="0" applyNumberFormat="1" applyFont="1" applyFill="1" applyBorder="1" applyAlignment="1" applyProtection="1">
      <alignment horizontal="center" vertical="center"/>
      <protection hidden="1"/>
    </xf>
    <xf numFmtId="165" fontId="2" fillId="10" borderId="11" xfId="0" applyNumberFormat="1" applyFont="1" applyFill="1" applyBorder="1" applyAlignment="1" applyProtection="1">
      <alignment horizontal="right" vertical="center"/>
      <protection hidden="1"/>
    </xf>
    <xf numFmtId="10" fontId="2" fillId="10" borderId="11" xfId="0" applyNumberFormat="1" applyFont="1" applyFill="1" applyBorder="1" applyAlignment="1" applyProtection="1">
      <alignment horizontal="right" vertical="center"/>
      <protection hidden="1"/>
    </xf>
    <xf numFmtId="4" fontId="1" fillId="10" borderId="11" xfId="0" applyNumberFormat="1" applyFont="1" applyFill="1" applyBorder="1" applyAlignment="1" applyProtection="1">
      <alignment horizontal="center" vertical="center"/>
      <protection hidden="1"/>
    </xf>
    <xf numFmtId="165" fontId="1" fillId="10" borderId="11" xfId="0" applyNumberFormat="1" applyFont="1" applyFill="1" applyBorder="1" applyAlignment="1" applyProtection="1">
      <alignment horizontal="right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0" fontId="2" fillId="0" borderId="11" xfId="0" applyNumberFormat="1" applyFont="1" applyBorder="1" applyAlignment="1" applyProtection="1">
      <alignment horizontal="right" vertical="center"/>
      <protection hidden="1"/>
    </xf>
    <xf numFmtId="4" fontId="1" fillId="0" borderId="11" xfId="0" applyNumberFormat="1" applyFont="1" applyBorder="1" applyAlignment="1" applyProtection="1">
      <alignment horizontal="center" vertical="center"/>
      <protection hidden="1"/>
    </xf>
    <xf numFmtId="165" fontId="1" fillId="0" borderId="11" xfId="0" applyNumberFormat="1" applyFont="1" applyBorder="1" applyAlignment="1" applyProtection="1">
      <alignment horizontal="right" vertical="center"/>
      <protection hidden="1"/>
    </xf>
    <xf numFmtId="0" fontId="1" fillId="10" borderId="0" xfId="0" applyFont="1" applyFill="1" applyAlignment="1" applyProtection="1">
      <alignment horizontal="center"/>
      <protection hidden="1"/>
    </xf>
    <xf numFmtId="0" fontId="2" fillId="10" borderId="0" xfId="0" applyFont="1" applyFill="1" applyProtection="1">
      <protection hidden="1"/>
    </xf>
    <xf numFmtId="0" fontId="2" fillId="10" borderId="0" xfId="1" applyFont="1" applyFill="1" applyProtection="1">
      <protection hidden="1"/>
    </xf>
    <xf numFmtId="0" fontId="1" fillId="10" borderId="0" xfId="0" applyFont="1" applyFill="1" applyProtection="1">
      <protection hidden="1"/>
    </xf>
    <xf numFmtId="14" fontId="2" fillId="0" borderId="0" xfId="0" applyNumberFormat="1" applyFont="1" applyProtection="1">
      <protection locked="0"/>
    </xf>
    <xf numFmtId="0" fontId="2" fillId="11" borderId="21" xfId="0" applyFont="1" applyFill="1" applyBorder="1" applyAlignment="1" applyProtection="1">
      <alignment vertical="center" wrapText="1"/>
      <protection locked="0"/>
    </xf>
    <xf numFmtId="0" fontId="1" fillId="11" borderId="21" xfId="0" applyFont="1" applyFill="1" applyBorder="1" applyAlignment="1" applyProtection="1">
      <alignment horizontal="center" vertical="center" wrapText="1"/>
      <protection locked="0"/>
    </xf>
    <xf numFmtId="170" fontId="2" fillId="11" borderId="21" xfId="0" applyNumberFormat="1" applyFont="1" applyFill="1" applyBorder="1" applyProtection="1">
      <protection locked="0"/>
    </xf>
    <xf numFmtId="170" fontId="1" fillId="11" borderId="21" xfId="0" applyNumberFormat="1" applyFont="1" applyFill="1" applyBorder="1" applyProtection="1">
      <protection hidden="1"/>
    </xf>
    <xf numFmtId="170" fontId="2" fillId="11" borderId="20" xfId="0" applyNumberFormat="1" applyFont="1" applyFill="1" applyBorder="1" applyProtection="1">
      <protection locked="0"/>
    </xf>
    <xf numFmtId="0" fontId="2" fillId="11" borderId="28" xfId="0" applyFont="1" applyFill="1" applyBorder="1" applyAlignment="1" applyProtection="1">
      <alignment vertical="center" wrapText="1"/>
      <protection locked="0"/>
    </xf>
    <xf numFmtId="170" fontId="2" fillId="11" borderId="28" xfId="0" applyNumberFormat="1" applyFont="1" applyFill="1" applyBorder="1" applyProtection="1">
      <protection locked="0"/>
    </xf>
    <xf numFmtId="170" fontId="1" fillId="11" borderId="28" xfId="0" applyNumberFormat="1" applyFont="1" applyFill="1" applyBorder="1" applyProtection="1">
      <protection hidden="1"/>
    </xf>
    <xf numFmtId="165" fontId="2" fillId="0" borderId="10" xfId="0" applyNumberFormat="1" applyFont="1" applyBorder="1" applyAlignment="1" applyProtection="1">
      <alignment horizontal="right" vertical="center"/>
      <protection hidden="1"/>
    </xf>
    <xf numFmtId="166" fontId="2" fillId="0" borderId="31" xfId="0" applyNumberFormat="1" applyFont="1" applyBorder="1" applyAlignment="1" applyProtection="1">
      <alignment horizontal="center" vertical="center"/>
      <protection hidden="1"/>
    </xf>
    <xf numFmtId="166" fontId="1" fillId="0" borderId="32" xfId="0" applyNumberFormat="1" applyFont="1" applyBorder="1" applyAlignment="1" applyProtection="1">
      <alignment horizontal="right" vertical="center"/>
      <protection hidden="1"/>
    </xf>
    <xf numFmtId="166" fontId="2" fillId="5" borderId="33" xfId="0" applyNumberFormat="1" applyFont="1" applyFill="1" applyBorder="1" applyAlignment="1" applyProtection="1">
      <alignment horizontal="right" vertical="center"/>
      <protection locked="0"/>
    </xf>
    <xf numFmtId="166" fontId="2" fillId="5" borderId="34" xfId="0" applyNumberFormat="1" applyFont="1" applyFill="1" applyBorder="1" applyAlignment="1" applyProtection="1">
      <alignment horizontal="right" vertical="center"/>
      <protection locked="0"/>
    </xf>
    <xf numFmtId="49" fontId="1" fillId="0" borderId="31" xfId="0" applyNumberFormat="1" applyFont="1" applyBorder="1" applyAlignment="1" applyProtection="1">
      <alignment horizontal="right" vertical="center"/>
      <protection hidden="1"/>
    </xf>
    <xf numFmtId="165" fontId="1" fillId="0" borderId="31" xfId="0" applyNumberFormat="1" applyFont="1" applyBorder="1" applyAlignment="1" applyProtection="1">
      <alignment horizontal="right" vertical="center"/>
      <protection hidden="1"/>
    </xf>
    <xf numFmtId="3" fontId="2" fillId="0" borderId="35" xfId="0" applyNumberFormat="1" applyFont="1" applyBorder="1" applyAlignment="1" applyProtection="1">
      <alignment horizontal="right"/>
      <protection hidden="1"/>
    </xf>
    <xf numFmtId="1" fontId="3" fillId="2" borderId="30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hidden="1"/>
    </xf>
    <xf numFmtId="49" fontId="2" fillId="0" borderId="6" xfId="0" applyNumberFormat="1" applyFont="1" applyBorder="1" applyProtection="1">
      <protection hidden="1"/>
    </xf>
    <xf numFmtId="4" fontId="1" fillId="3" borderId="30" xfId="0" applyNumberFormat="1" applyFont="1" applyFill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right" vertical="center"/>
      <protection hidden="1"/>
    </xf>
    <xf numFmtId="165" fontId="1" fillId="0" borderId="10" xfId="0" applyNumberFormat="1" applyFont="1" applyBorder="1" applyAlignment="1" applyProtection="1">
      <alignment horizontal="right" vertical="center"/>
      <protection hidden="1"/>
    </xf>
    <xf numFmtId="4" fontId="2" fillId="0" borderId="31" xfId="0" applyNumberFormat="1" applyFont="1" applyBorder="1" applyAlignment="1" applyProtection="1">
      <alignment horizontal="center" vertical="center"/>
      <protection hidden="1"/>
    </xf>
    <xf numFmtId="165" fontId="1" fillId="2" borderId="32" xfId="0" applyNumberFormat="1" applyFont="1" applyFill="1" applyBorder="1" applyAlignment="1" applyProtection="1">
      <alignment horizontal="right" vertical="center"/>
      <protection hidden="1"/>
    </xf>
    <xf numFmtId="165" fontId="1" fillId="2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horizontal="center"/>
      <protection hidden="1"/>
    </xf>
    <xf numFmtId="1" fontId="2" fillId="0" borderId="36" xfId="0" applyNumberFormat="1" applyFont="1" applyBorder="1" applyProtection="1">
      <protection locked="0"/>
    </xf>
    <xf numFmtId="1" fontId="2" fillId="0" borderId="37" xfId="0" applyNumberFormat="1" applyFont="1" applyBorder="1" applyProtection="1">
      <protection locked="0"/>
    </xf>
    <xf numFmtId="167" fontId="2" fillId="0" borderId="38" xfId="0" applyNumberFormat="1" applyFont="1" applyBorder="1" applyProtection="1">
      <protection hidden="1"/>
    </xf>
    <xf numFmtId="1" fontId="2" fillId="0" borderId="39" xfId="0" applyNumberFormat="1" applyFont="1" applyBorder="1" applyProtection="1">
      <protection locked="0"/>
    </xf>
    <xf numFmtId="167" fontId="2" fillId="0" borderId="40" xfId="0" applyNumberFormat="1" applyFont="1" applyBorder="1" applyProtection="1">
      <protection hidden="1"/>
    </xf>
    <xf numFmtId="1" fontId="2" fillId="0" borderId="41" xfId="0" applyNumberFormat="1" applyFont="1" applyBorder="1" applyProtection="1">
      <protection locked="0"/>
    </xf>
    <xf numFmtId="1" fontId="2" fillId="0" borderId="42" xfId="0" applyNumberFormat="1" applyFont="1" applyBorder="1" applyProtection="1">
      <protection locked="0"/>
    </xf>
    <xf numFmtId="167" fontId="2" fillId="0" borderId="43" xfId="0" applyNumberFormat="1" applyFont="1" applyBorder="1" applyProtection="1">
      <protection hidden="1"/>
    </xf>
    <xf numFmtId="0" fontId="1" fillId="0" borderId="44" xfId="0" applyFont="1" applyBorder="1" applyAlignment="1" applyProtection="1">
      <alignment horizontal="center" vertical="center" wrapText="1"/>
      <protection hidden="1"/>
    </xf>
    <xf numFmtId="0" fontId="1" fillId="0" borderId="45" xfId="0" applyFont="1" applyBorder="1" applyAlignment="1" applyProtection="1">
      <alignment horizontal="center" vertical="center" wrapText="1"/>
      <protection hidden="1"/>
    </xf>
    <xf numFmtId="170" fontId="2" fillId="2" borderId="46" xfId="0" applyNumberFormat="1" applyFont="1" applyFill="1" applyBorder="1" applyProtection="1">
      <protection locked="0"/>
    </xf>
    <xf numFmtId="170" fontId="2" fillId="2" borderId="47" xfId="0" applyNumberFormat="1" applyFont="1" applyFill="1" applyBorder="1" applyProtection="1">
      <protection locked="0"/>
    </xf>
    <xf numFmtId="170" fontId="1" fillId="0" borderId="48" xfId="0" applyNumberFormat="1" applyFont="1" applyBorder="1" applyProtection="1">
      <protection hidden="1"/>
    </xf>
    <xf numFmtId="170" fontId="1" fillId="0" borderId="49" xfId="0" applyNumberFormat="1" applyFont="1" applyBorder="1" applyProtection="1">
      <protection hidden="1"/>
    </xf>
    <xf numFmtId="49" fontId="2" fillId="0" borderId="31" xfId="0" applyNumberFormat="1" applyFont="1" applyBorder="1" applyAlignment="1" applyProtection="1">
      <alignment horizontal="center" vertical="center" wrapText="1"/>
      <protection hidden="1"/>
    </xf>
    <xf numFmtId="49" fontId="2" fillId="0" borderId="31" xfId="1" applyNumberFormat="1" applyFont="1" applyBorder="1" applyAlignment="1" applyProtection="1">
      <alignment horizontal="center" vertical="center" wrapText="1"/>
      <protection hidden="1"/>
    </xf>
    <xf numFmtId="170" fontId="2" fillId="2" borderId="50" xfId="0" applyNumberFormat="1" applyFont="1" applyFill="1" applyBorder="1" applyProtection="1">
      <protection locked="0"/>
    </xf>
    <xf numFmtId="170" fontId="2" fillId="2" borderId="51" xfId="0" applyNumberFormat="1" applyFont="1" applyFill="1" applyBorder="1" applyProtection="1">
      <protection locked="0"/>
    </xf>
    <xf numFmtId="170" fontId="2" fillId="2" borderId="51" xfId="1" applyNumberFormat="1" applyFont="1" applyFill="1" applyBorder="1" applyProtection="1">
      <protection locked="0"/>
    </xf>
    <xf numFmtId="170" fontId="2" fillId="2" borderId="52" xfId="0" applyNumberFormat="1" applyFont="1" applyFill="1" applyBorder="1" applyProtection="1">
      <protection locked="0"/>
    </xf>
    <xf numFmtId="170" fontId="2" fillId="2" borderId="53" xfId="0" applyNumberFormat="1" applyFont="1" applyFill="1" applyBorder="1" applyProtection="1">
      <protection locked="0"/>
    </xf>
    <xf numFmtId="170" fontId="2" fillId="2" borderId="54" xfId="0" applyNumberFormat="1" applyFont="1" applyFill="1" applyBorder="1" applyProtection="1">
      <protection locked="0"/>
    </xf>
    <xf numFmtId="170" fontId="2" fillId="2" borderId="54" xfId="1" applyNumberFormat="1" applyFont="1" applyFill="1" applyBorder="1" applyProtection="1">
      <protection locked="0"/>
    </xf>
    <xf numFmtId="170" fontId="2" fillId="2" borderId="55" xfId="0" applyNumberFormat="1" applyFont="1" applyFill="1" applyBorder="1" applyProtection="1">
      <protection locked="0"/>
    </xf>
    <xf numFmtId="170" fontId="1" fillId="0" borderId="56" xfId="0" applyNumberFormat="1" applyFont="1" applyBorder="1" applyProtection="1">
      <protection hidden="1"/>
    </xf>
    <xf numFmtId="170" fontId="1" fillId="0" borderId="57" xfId="0" applyNumberFormat="1" applyFont="1" applyBorder="1" applyProtection="1">
      <protection hidden="1"/>
    </xf>
    <xf numFmtId="0" fontId="1" fillId="9" borderId="58" xfId="0" applyFont="1" applyFill="1" applyBorder="1" applyAlignment="1" applyProtection="1">
      <alignment horizontal="center" vertical="center" wrapText="1"/>
      <protection hidden="1"/>
    </xf>
    <xf numFmtId="0" fontId="1" fillId="9" borderId="59" xfId="0" applyFont="1" applyFill="1" applyBorder="1" applyAlignment="1" applyProtection="1">
      <alignment horizontal="center" vertical="center" wrapText="1"/>
      <protection hidden="1"/>
    </xf>
    <xf numFmtId="0" fontId="1" fillId="9" borderId="59" xfId="0" applyFont="1" applyFill="1" applyBorder="1" applyAlignment="1" applyProtection="1">
      <alignment horizontal="center" vertical="center" wrapText="1"/>
      <protection locked="0"/>
    </xf>
    <xf numFmtId="0" fontId="1" fillId="11" borderId="59" xfId="0" applyFont="1" applyFill="1" applyBorder="1" applyAlignment="1" applyProtection="1">
      <alignment horizontal="center" vertical="center" wrapText="1"/>
      <protection locked="0"/>
    </xf>
    <xf numFmtId="170" fontId="2" fillId="0" borderId="20" xfId="0" applyNumberFormat="1" applyFont="1" applyBorder="1" applyProtection="1">
      <protection hidden="1"/>
    </xf>
    <xf numFmtId="170" fontId="2" fillId="2" borderId="60" xfId="0" applyNumberFormat="1" applyFont="1" applyFill="1" applyBorder="1" applyProtection="1">
      <protection locked="0"/>
    </xf>
    <xf numFmtId="170" fontId="2" fillId="9" borderId="60" xfId="0" applyNumberFormat="1" applyFont="1" applyFill="1" applyBorder="1" applyProtection="1">
      <protection locked="0"/>
    </xf>
    <xf numFmtId="170" fontId="2" fillId="11" borderId="60" xfId="0" applyNumberFormat="1" applyFont="1" applyFill="1" applyBorder="1" applyProtection="1">
      <protection locked="0"/>
    </xf>
    <xf numFmtId="170" fontId="2" fillId="11" borderId="47" xfId="0" applyNumberFormat="1" applyFont="1" applyFill="1" applyBorder="1" applyProtection="1">
      <protection locked="0"/>
    </xf>
    <xf numFmtId="170" fontId="1" fillId="0" borderId="61" xfId="0" applyNumberFormat="1" applyFont="1" applyBorder="1" applyProtection="1">
      <protection hidden="1"/>
    </xf>
    <xf numFmtId="170" fontId="1" fillId="11" borderId="61" xfId="0" applyNumberFormat="1" applyFont="1" applyFill="1" applyBorder="1" applyProtection="1">
      <protection hidden="1"/>
    </xf>
    <xf numFmtId="170" fontId="1" fillId="11" borderId="62" xfId="0" applyNumberFormat="1" applyFont="1" applyFill="1" applyBorder="1" applyProtection="1">
      <protection hidden="1"/>
    </xf>
    <xf numFmtId="170" fontId="2" fillId="9" borderId="50" xfId="0" applyNumberFormat="1" applyFont="1" applyFill="1" applyBorder="1" applyProtection="1">
      <protection locked="0"/>
    </xf>
    <xf numFmtId="170" fontId="2" fillId="9" borderId="51" xfId="0" applyNumberFormat="1" applyFont="1" applyFill="1" applyBorder="1" applyProtection="1">
      <protection locked="0"/>
    </xf>
    <xf numFmtId="170" fontId="2" fillId="9" borderId="52" xfId="0" applyNumberFormat="1" applyFont="1" applyFill="1" applyBorder="1" applyProtection="1">
      <protection locked="0"/>
    </xf>
    <xf numFmtId="170" fontId="2" fillId="9" borderId="63" xfId="0" applyNumberFormat="1" applyFont="1" applyFill="1" applyBorder="1" applyProtection="1">
      <protection locked="0"/>
    </xf>
    <xf numFmtId="170" fontId="2" fillId="9" borderId="64" xfId="0" applyNumberFormat="1" applyFont="1" applyFill="1" applyBorder="1" applyProtection="1">
      <protection locked="0"/>
    </xf>
    <xf numFmtId="170" fontId="2" fillId="11" borderId="63" xfId="0" applyNumberFormat="1" applyFont="1" applyFill="1" applyBorder="1" applyProtection="1">
      <protection locked="0"/>
    </xf>
    <xf numFmtId="170" fontId="2" fillId="11" borderId="64" xfId="0" applyNumberFormat="1" applyFont="1" applyFill="1" applyBorder="1" applyProtection="1">
      <protection locked="0"/>
    </xf>
    <xf numFmtId="170" fontId="2" fillId="11" borderId="65" xfId="0" applyNumberFormat="1" applyFont="1" applyFill="1" applyBorder="1" applyProtection="1">
      <protection locked="0"/>
    </xf>
    <xf numFmtId="170" fontId="2" fillId="11" borderId="66" xfId="0" applyNumberFormat="1" applyFont="1" applyFill="1" applyBorder="1" applyProtection="1">
      <protection locked="0"/>
    </xf>
    <xf numFmtId="170" fontId="2" fillId="11" borderId="67" xfId="0" applyNumberFormat="1" applyFont="1" applyFill="1" applyBorder="1" applyProtection="1">
      <protection locked="0"/>
    </xf>
    <xf numFmtId="170" fontId="1" fillId="0" borderId="68" xfId="0" applyNumberFormat="1" applyFont="1" applyBorder="1" applyProtection="1">
      <protection hidden="1"/>
    </xf>
    <xf numFmtId="170" fontId="1" fillId="0" borderId="62" xfId="0" applyNumberFormat="1" applyFont="1" applyBorder="1" applyProtection="1">
      <protection hidden="1"/>
    </xf>
    <xf numFmtId="170" fontId="1" fillId="0" borderId="69" xfId="0" applyNumberFormat="1" applyFont="1" applyBorder="1" applyProtection="1">
      <protection hidden="1"/>
    </xf>
    <xf numFmtId="170" fontId="1" fillId="0" borderId="70" xfId="0" applyNumberFormat="1" applyFont="1" applyBorder="1" applyProtection="1">
      <protection hidden="1"/>
    </xf>
    <xf numFmtId="170" fontId="1" fillId="0" borderId="71" xfId="0" applyNumberFormat="1" applyFont="1" applyBorder="1" applyProtection="1">
      <protection hidden="1"/>
    </xf>
    <xf numFmtId="166" fontId="2" fillId="0" borderId="15" xfId="0" applyNumberFormat="1" applyFont="1" applyBorder="1" applyAlignment="1" applyProtection="1">
      <alignment horizontal="center" vertical="center"/>
      <protection hidden="1"/>
    </xf>
    <xf numFmtId="165" fontId="1" fillId="0" borderId="15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left" vertical="top" wrapText="1"/>
    </xf>
    <xf numFmtId="1" fontId="3" fillId="0" borderId="30" xfId="0" applyNumberFormat="1" applyFont="1" applyBorder="1" applyProtection="1">
      <protection locked="0"/>
    </xf>
    <xf numFmtId="172" fontId="1" fillId="7" borderId="4" xfId="0" applyNumberFormat="1" applyFont="1" applyFill="1" applyBorder="1" applyAlignment="1" applyProtection="1">
      <alignment horizontal="right" vertical="center"/>
      <protection locked="0"/>
    </xf>
    <xf numFmtId="165" fontId="2" fillId="0" borderId="4" xfId="0" applyNumberFormat="1" applyFont="1" applyFill="1" applyBorder="1" applyAlignment="1" applyProtection="1">
      <alignment horizontal="right" vertical="center"/>
      <protection hidden="1"/>
    </xf>
    <xf numFmtId="173" fontId="1" fillId="7" borderId="4" xfId="0" applyNumberFormat="1" applyFont="1" applyFill="1" applyBorder="1" applyAlignment="1" applyProtection="1">
      <alignment vertical="center"/>
      <protection locked="0"/>
    </xf>
    <xf numFmtId="173" fontId="1" fillId="7" borderId="4" xfId="0" applyNumberFormat="1" applyFont="1" applyFill="1" applyBorder="1" applyAlignment="1" applyProtection="1">
      <alignment horizontal="right" vertical="center"/>
      <protection hidden="1"/>
    </xf>
    <xf numFmtId="170" fontId="1" fillId="7" borderId="4" xfId="0" applyNumberFormat="1" applyFont="1" applyFill="1" applyBorder="1" applyAlignment="1" applyProtection="1">
      <alignment horizontal="right" vertical="center"/>
      <protection locked="0"/>
    </xf>
    <xf numFmtId="170" fontId="1" fillId="7" borderId="4" xfId="0" applyNumberFormat="1" applyFont="1" applyFill="1" applyBorder="1" applyAlignment="1" applyProtection="1">
      <alignment vertical="center"/>
      <protection locked="0"/>
    </xf>
    <xf numFmtId="170" fontId="1" fillId="7" borderId="4" xfId="0" applyNumberFormat="1" applyFont="1" applyFill="1" applyBorder="1" applyAlignment="1" applyProtection="1">
      <alignment horizontal="right" vertical="center"/>
      <protection hidden="1"/>
    </xf>
    <xf numFmtId="172" fontId="1" fillId="7" borderId="30" xfId="0" applyNumberFormat="1" applyFont="1" applyFill="1" applyBorder="1" applyAlignment="1" applyProtection="1">
      <alignment horizontal="right" vertical="center"/>
      <protection locked="0"/>
    </xf>
    <xf numFmtId="170" fontId="1" fillId="7" borderId="30" xfId="0" applyNumberFormat="1" applyFont="1" applyFill="1" applyBorder="1" applyAlignment="1" applyProtection="1">
      <alignment vertical="center"/>
      <protection locked="0"/>
    </xf>
    <xf numFmtId="170" fontId="1" fillId="7" borderId="10" xfId="0" applyNumberFormat="1" applyFont="1" applyFill="1" applyBorder="1" applyAlignment="1" applyProtection="1">
      <alignment vertical="center"/>
      <protection locked="0"/>
    </xf>
    <xf numFmtId="170" fontId="1" fillId="7" borderId="32" xfId="0" applyNumberFormat="1" applyFont="1" applyFill="1" applyBorder="1" applyAlignment="1" applyProtection="1">
      <alignment horizontal="right" vertical="center"/>
      <protection locked="0"/>
    </xf>
    <xf numFmtId="170" fontId="1" fillId="7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5" fontId="2" fillId="0" borderId="9" xfId="0" applyNumberFormat="1" applyFont="1" applyBorder="1" applyAlignment="1" applyProtection="1">
      <alignment horizontal="center" vertical="center" wrapText="1"/>
      <protection hidden="1"/>
    </xf>
    <xf numFmtId="168" fontId="1" fillId="0" borderId="9" xfId="0" applyNumberFormat="1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2" fillId="5" borderId="9" xfId="0" applyFont="1" applyFill="1" applyBorder="1" applyAlignment="1" applyProtection="1">
      <alignment horizontal="left" vertical="center" wrapText="1"/>
      <protection hidden="1"/>
    </xf>
    <xf numFmtId="0" fontId="2" fillId="5" borderId="10" xfId="0" applyFont="1" applyFill="1" applyBorder="1" applyAlignment="1" applyProtection="1">
      <alignment horizontal="left" vertical="center" wrapText="1"/>
      <protection hidden="1"/>
    </xf>
    <xf numFmtId="0" fontId="1" fillId="7" borderId="9" xfId="0" applyFont="1" applyFill="1" applyBorder="1" applyAlignment="1" applyProtection="1">
      <alignment horizontal="left" vertical="center" wrapText="1"/>
      <protection hidden="1"/>
    </xf>
    <xf numFmtId="0" fontId="1" fillId="7" borderId="10" xfId="0" applyFont="1" applyFill="1" applyBorder="1" applyAlignment="1" applyProtection="1">
      <alignment horizontal="left" vertical="center" wrapText="1"/>
      <protection hidden="1"/>
    </xf>
    <xf numFmtId="165" fontId="1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1" fillId="7" borderId="11" xfId="0" applyFont="1" applyFill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 wrapText="1"/>
      <protection hidden="1"/>
    </xf>
    <xf numFmtId="0" fontId="8" fillId="9" borderId="15" xfId="0" applyFont="1" applyFill="1" applyBorder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8" fillId="9" borderId="5" xfId="0" applyFont="1" applyFill="1" applyBorder="1" applyAlignment="1" applyProtection="1">
      <alignment horizontal="left" vertical="center"/>
      <protection hidden="1"/>
    </xf>
    <xf numFmtId="0" fontId="8" fillId="9" borderId="6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2" fillId="9" borderId="7" xfId="0" applyFont="1" applyFill="1" applyBorder="1" applyAlignment="1" applyProtection="1">
      <alignment horizontal="left" vertical="top" wrapText="1"/>
      <protection hidden="1"/>
    </xf>
    <xf numFmtId="0" fontId="2" fillId="9" borderId="15" xfId="0" applyFont="1" applyFill="1" applyBorder="1" applyAlignment="1" applyProtection="1">
      <alignment horizontal="left" vertical="top" wrapText="1"/>
      <protection hidden="1"/>
    </xf>
    <xf numFmtId="0" fontId="2" fillId="9" borderId="8" xfId="0" applyFont="1" applyFill="1" applyBorder="1" applyAlignment="1" applyProtection="1">
      <alignment horizontal="left" vertical="top" wrapText="1"/>
      <protection hidden="1"/>
    </xf>
    <xf numFmtId="0" fontId="2" fillId="9" borderId="25" xfId="0" applyFont="1" applyFill="1" applyBorder="1" applyAlignment="1" applyProtection="1">
      <alignment horizontal="left" vertical="top" wrapText="1"/>
      <protection hidden="1"/>
    </xf>
    <xf numFmtId="0" fontId="2" fillId="9" borderId="0" xfId="0" applyFont="1" applyFill="1" applyAlignment="1" applyProtection="1">
      <alignment horizontal="left" vertical="top" wrapText="1"/>
      <protection hidden="1"/>
    </xf>
    <xf numFmtId="0" fontId="2" fillId="9" borderId="26" xfId="0" applyFont="1" applyFill="1" applyBorder="1" applyAlignment="1" applyProtection="1">
      <alignment horizontal="left" vertical="top" wrapText="1"/>
      <protection hidden="1"/>
    </xf>
    <xf numFmtId="0" fontId="2" fillId="9" borderId="5" xfId="0" applyFont="1" applyFill="1" applyBorder="1" applyAlignment="1" applyProtection="1">
      <alignment horizontal="left" vertical="top" wrapText="1"/>
      <protection hidden="1"/>
    </xf>
    <xf numFmtId="0" fontId="2" fillId="9" borderId="6" xfId="0" applyFont="1" applyFill="1" applyBorder="1" applyAlignment="1" applyProtection="1">
      <alignment horizontal="left" vertical="top" wrapText="1"/>
      <protection hidden="1"/>
    </xf>
    <xf numFmtId="0" fontId="2" fillId="9" borderId="3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left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1" fillId="8" borderId="9" xfId="0" applyFont="1" applyFill="1" applyBorder="1" applyAlignment="1" applyProtection="1">
      <alignment horizontal="left" vertical="center" wrapText="1"/>
      <protection hidden="1"/>
    </xf>
    <xf numFmtId="0" fontId="1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left" indent="1"/>
      <protection hidden="1"/>
    </xf>
    <xf numFmtId="0" fontId="1" fillId="0" borderId="11" xfId="0" applyFont="1" applyBorder="1" applyAlignment="1" applyProtection="1">
      <alignment horizontal="left" indent="1"/>
      <protection hidden="1"/>
    </xf>
    <xf numFmtId="0" fontId="2" fillId="5" borderId="11" xfId="0" applyFont="1" applyFill="1" applyBorder="1" applyAlignment="1" applyProtection="1">
      <alignment horizontal="left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165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left" indent="1"/>
      <protection hidden="1"/>
    </xf>
    <xf numFmtId="0" fontId="14" fillId="0" borderId="0" xfId="0" applyFont="1" applyAlignment="1">
      <alignment horizontal="left" vertical="top" wrapText="1"/>
    </xf>
    <xf numFmtId="10" fontId="2" fillId="12" borderId="4" xfId="0" applyNumberFormat="1" applyFont="1" applyFill="1" applyBorder="1" applyAlignment="1" applyProtection="1">
      <alignment horizontal="right" vertical="center"/>
      <protection hidden="1"/>
    </xf>
  </cellXfs>
  <cellStyles count="3">
    <cellStyle name="Normální" xfId="0" builtinId="0"/>
    <cellStyle name="normální_finanční rozvaha" xfId="1" xr:uid="{D7359148-868A-4AB3-8EA2-0CF82CE9EC47}"/>
    <cellStyle name="normální_List1" xfId="2" xr:uid="{B7158BA6-E736-405B-A219-F313C464583D}"/>
  </cellStyles>
  <dxfs count="4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Sezn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opis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B506-BA76-4D0D-8D74-5A16FA8A6D34}">
  <dimension ref="A1:Y108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79" sqref="O79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2.42578125" style="5" customWidth="1"/>
    <col min="7" max="7" width="11.5703125" style="5" customWidth="1"/>
    <col min="8" max="8" width="9.7109375" style="5" customWidth="1"/>
    <col min="9" max="9" width="10.7109375" style="5" customWidth="1"/>
    <col min="10" max="10" width="8.7109375" style="5" customWidth="1"/>
    <col min="11" max="11" width="9.7109375" style="8" customWidth="1"/>
    <col min="12" max="12" width="9.7109375" style="5" customWidth="1"/>
    <col min="13" max="13" width="10.42578125" style="5" customWidth="1"/>
    <col min="14" max="14" width="12.28515625" style="5" customWidth="1"/>
    <col min="15" max="15" width="10.7109375" style="5" customWidth="1"/>
    <col min="16" max="16" width="11.140625" style="5" customWidth="1"/>
    <col min="17" max="17" width="11.28515625" style="5" customWidth="1"/>
    <col min="18" max="18" width="10.7109375" style="5" customWidth="1"/>
    <col min="19" max="19" width="10.7109375" style="12" customWidth="1"/>
    <col min="20" max="20" width="6.5703125" style="12" customWidth="1"/>
    <col min="21" max="21" width="12.5703125" style="12" customWidth="1"/>
    <col min="22" max="24" width="9.140625" style="5"/>
    <col min="25" max="25" width="13.28515625" style="5" bestFit="1" customWidth="1"/>
    <col min="26" max="16384" width="9.140625" style="5"/>
  </cols>
  <sheetData>
    <row r="1" spans="1:21" ht="31.5" customHeight="1" thickTop="1" thickBot="1" x14ac:dyDescent="0.4">
      <c r="B1" s="2" t="s">
        <v>0</v>
      </c>
      <c r="C1" s="2"/>
      <c r="D1" s="173" t="s">
        <v>1</v>
      </c>
      <c r="E1" s="174"/>
      <c r="H1" s="6"/>
      <c r="I1" s="7"/>
      <c r="Q1" s="9"/>
      <c r="R1" s="10"/>
      <c r="S1" s="11"/>
    </row>
    <row r="2" spans="1:21" ht="31.5" customHeight="1" thickTop="1" thickBot="1" x14ac:dyDescent="0.35">
      <c r="B2" s="246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1" ht="31.5" customHeight="1" thickTop="1" thickBot="1" x14ac:dyDescent="0.35">
      <c r="B3" s="19" t="s">
        <v>2</v>
      </c>
      <c r="C3" s="20"/>
      <c r="I3" s="12"/>
      <c r="J3" s="12"/>
      <c r="K3" s="16"/>
      <c r="L3" s="12"/>
      <c r="N3" s="17"/>
      <c r="Q3" s="175"/>
      <c r="R3" s="177"/>
      <c r="S3" s="176" t="s">
        <v>107</v>
      </c>
      <c r="T3" s="24"/>
      <c r="U3" s="24"/>
    </row>
    <row r="4" spans="1:21" ht="30.75" customHeight="1" thickTop="1" x14ac:dyDescent="0.25">
      <c r="A4" s="287" t="s">
        <v>3</v>
      </c>
      <c r="B4" s="315" t="s">
        <v>106</v>
      </c>
      <c r="C4" s="316"/>
      <c r="D4" s="287" t="s">
        <v>4</v>
      </c>
      <c r="E4" s="287" t="s">
        <v>5</v>
      </c>
      <c r="F4" s="265" t="s">
        <v>6</v>
      </c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332" t="s">
        <v>7</v>
      </c>
      <c r="S4" s="287" t="s">
        <v>8</v>
      </c>
      <c r="T4" s="287"/>
      <c r="U4" s="287"/>
    </row>
    <row r="5" spans="1:21" ht="48" customHeight="1" x14ac:dyDescent="0.25">
      <c r="A5" s="287"/>
      <c r="B5" s="317"/>
      <c r="C5" s="318"/>
      <c r="D5" s="287"/>
      <c r="E5" s="287"/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  <c r="K5" s="26" t="s">
        <v>14</v>
      </c>
      <c r="L5" s="25" t="s">
        <v>15</v>
      </c>
      <c r="M5" s="25" t="s">
        <v>16</v>
      </c>
      <c r="N5" s="27" t="s">
        <v>17</v>
      </c>
      <c r="O5" s="25" t="s">
        <v>18</v>
      </c>
      <c r="P5" s="25" t="s">
        <v>19</v>
      </c>
      <c r="Q5" s="27" t="s">
        <v>20</v>
      </c>
      <c r="R5" s="287"/>
      <c r="S5" s="28" t="s">
        <v>21</v>
      </c>
      <c r="T5" s="28" t="s">
        <v>22</v>
      </c>
      <c r="U5" s="29" t="s">
        <v>23</v>
      </c>
    </row>
    <row r="6" spans="1:21" s="36" customFormat="1" x14ac:dyDescent="0.2">
      <c r="A6" s="30">
        <v>1</v>
      </c>
      <c r="B6" s="285" t="s">
        <v>24</v>
      </c>
      <c r="C6" s="286"/>
      <c r="D6" s="31">
        <f>D43</f>
        <v>0</v>
      </c>
      <c r="E6" s="32" t="e">
        <f t="shared" ref="E6:E15" si="0">N6+Q6</f>
        <v>#DIV/0!</v>
      </c>
      <c r="F6" s="32" t="e">
        <f>F43/12/$D6*1000</f>
        <v>#DIV/0!</v>
      </c>
      <c r="G6" s="32" t="e">
        <f t="shared" ref="G6:M7" si="1">G43/12/$D6*1000</f>
        <v>#DIV/0!</v>
      </c>
      <c r="H6" s="32" t="e">
        <f t="shared" si="1"/>
        <v>#DIV/0!</v>
      </c>
      <c r="I6" s="32" t="e">
        <f t="shared" si="1"/>
        <v>#DIV/0!</v>
      </c>
      <c r="J6" s="32" t="e">
        <f t="shared" si="1"/>
        <v>#DIV/0!</v>
      </c>
      <c r="K6" s="33" t="e">
        <f t="shared" si="1"/>
        <v>#DIV/0!</v>
      </c>
      <c r="L6" s="33" t="e">
        <f t="shared" si="1"/>
        <v>#DIV/0!</v>
      </c>
      <c r="M6" s="32" t="e">
        <f t="shared" si="1"/>
        <v>#DIV/0!</v>
      </c>
      <c r="N6" s="34" t="e">
        <f>SUM(F6:M6)</f>
        <v>#DIV/0!</v>
      </c>
      <c r="O6" s="32" t="e">
        <f t="shared" ref="O6:P7" si="2">O43/12/$D6*1000</f>
        <v>#DIV/0!</v>
      </c>
      <c r="P6" s="32" t="e">
        <f t="shared" si="2"/>
        <v>#DIV/0!</v>
      </c>
      <c r="Q6" s="34" t="e">
        <f>O6+P6</f>
        <v>#DIV/0!</v>
      </c>
      <c r="R6" s="35" t="e">
        <f>Q6/F6*100</f>
        <v>#DIV/0!</v>
      </c>
      <c r="S6" s="35" t="s">
        <v>25</v>
      </c>
      <c r="T6" s="35" t="s">
        <v>25</v>
      </c>
      <c r="U6" s="35" t="s">
        <v>25</v>
      </c>
    </row>
    <row r="7" spans="1:21" s="36" customFormat="1" ht="16.5" thickBot="1" x14ac:dyDescent="0.25">
      <c r="A7" s="30">
        <v>2</v>
      </c>
      <c r="B7" s="285" t="s">
        <v>26</v>
      </c>
      <c r="C7" s="286"/>
      <c r="D7" s="31">
        <f>D44</f>
        <v>0</v>
      </c>
      <c r="E7" s="32" t="e">
        <f t="shared" si="0"/>
        <v>#DIV/0!</v>
      </c>
      <c r="F7" s="32" t="e">
        <f>F44/12/$D7*1000</f>
        <v>#DIV/0!</v>
      </c>
      <c r="G7" s="32" t="e">
        <f t="shared" si="1"/>
        <v>#DIV/0!</v>
      </c>
      <c r="H7" s="32" t="e">
        <f t="shared" si="1"/>
        <v>#DIV/0!</v>
      </c>
      <c r="I7" s="32" t="e">
        <f t="shared" si="1"/>
        <v>#DIV/0!</v>
      </c>
      <c r="J7" s="32" t="e">
        <f t="shared" si="1"/>
        <v>#DIV/0!</v>
      </c>
      <c r="K7" s="33" t="e">
        <f t="shared" si="1"/>
        <v>#DIV/0!</v>
      </c>
      <c r="L7" s="33" t="e">
        <f t="shared" si="1"/>
        <v>#DIV/0!</v>
      </c>
      <c r="M7" s="32" t="e">
        <f t="shared" si="1"/>
        <v>#DIV/0!</v>
      </c>
      <c r="N7" s="34" t="e">
        <f>SUM(F7:M7)</f>
        <v>#DIV/0!</v>
      </c>
      <c r="O7" s="32" t="e">
        <f t="shared" si="2"/>
        <v>#DIV/0!</v>
      </c>
      <c r="P7" s="32" t="e">
        <f t="shared" si="2"/>
        <v>#DIV/0!</v>
      </c>
      <c r="Q7" s="34" t="e">
        <f>O7+P7</f>
        <v>#DIV/0!</v>
      </c>
      <c r="R7" s="35" t="e">
        <f>Q7/F7*100</f>
        <v>#DIV/0!</v>
      </c>
      <c r="S7" s="37" t="s">
        <v>25</v>
      </c>
      <c r="T7" s="180" t="s">
        <v>25</v>
      </c>
      <c r="U7" s="35" t="s">
        <v>25</v>
      </c>
    </row>
    <row r="8" spans="1:21" s="36" customFormat="1" ht="28.5" customHeight="1" thickTop="1" thickBot="1" x14ac:dyDescent="0.25">
      <c r="A8" s="30">
        <v>3</v>
      </c>
      <c r="B8" s="285" t="s">
        <v>121</v>
      </c>
      <c r="C8" s="286"/>
      <c r="D8" s="38">
        <f>D6+D7</f>
        <v>0</v>
      </c>
      <c r="E8" s="39" t="e">
        <f t="shared" si="0"/>
        <v>#DIV/0!</v>
      </c>
      <c r="F8" s="39" t="e">
        <f t="shared" ref="F8:M8" si="3">($D$6*F6+$D$7*F7)/$D$8</f>
        <v>#DIV/0!</v>
      </c>
      <c r="G8" s="39" t="e">
        <f t="shared" si="3"/>
        <v>#DIV/0!</v>
      </c>
      <c r="H8" s="40" t="e">
        <f t="shared" si="3"/>
        <v>#DIV/0!</v>
      </c>
      <c r="I8" s="40" t="e">
        <f>($D$6*I6+$D$7*I7)/$D$8</f>
        <v>#DIV/0!</v>
      </c>
      <c r="J8" s="40" t="e">
        <f>($D$6*J6+$D$7*J7)/$D$8</f>
        <v>#DIV/0!</v>
      </c>
      <c r="K8" s="41" t="e">
        <f t="shared" si="3"/>
        <v>#DIV/0!</v>
      </c>
      <c r="L8" s="40" t="e">
        <f t="shared" si="3"/>
        <v>#DIV/0!</v>
      </c>
      <c r="M8" s="40" t="e">
        <f t="shared" si="3"/>
        <v>#DIV/0!</v>
      </c>
      <c r="N8" s="42" t="e">
        <f>SUM(F8:M8)</f>
        <v>#DIV/0!</v>
      </c>
      <c r="O8" s="39" t="e">
        <f>($D$6*O6+$D$7*O7)/$D$8</f>
        <v>#DIV/0!</v>
      </c>
      <c r="P8" s="40" t="e">
        <f>($D$6*P6+$D$7*P7)/$D$8</f>
        <v>#DIV/0!</v>
      </c>
      <c r="Q8" s="42" t="e">
        <f>O8+P8</f>
        <v>#DIV/0!</v>
      </c>
      <c r="R8" s="43" t="e">
        <f>Q8/F8*100</f>
        <v>#DIV/0!</v>
      </c>
      <c r="S8" s="178" t="e">
        <f>ROUND(((Q8+N8)*12*D8)/1000,0)</f>
        <v>#DIV/0!</v>
      </c>
      <c r="T8" s="182">
        <v>0</v>
      </c>
      <c r="U8" s="179" t="e">
        <f>SUM(S8:T8)</f>
        <v>#DIV/0!</v>
      </c>
    </row>
    <row r="9" spans="1:21" s="36" customFormat="1" ht="16.5" thickTop="1" x14ac:dyDescent="0.2">
      <c r="A9" s="30"/>
      <c r="B9" s="285" t="s">
        <v>108</v>
      </c>
      <c r="C9" s="286"/>
      <c r="D9" s="45" t="s">
        <v>25</v>
      </c>
      <c r="E9" s="39" t="e">
        <f>N9+Q9</f>
        <v>#DIV/0!</v>
      </c>
      <c r="F9" s="32" t="e">
        <f>F6*F10</f>
        <v>#DIV/0!</v>
      </c>
      <c r="G9" s="32" t="e">
        <f t="shared" ref="G9:M9" si="4">G6*G10</f>
        <v>#DIV/0!</v>
      </c>
      <c r="H9" s="32" t="e">
        <f t="shared" si="4"/>
        <v>#DIV/0!</v>
      </c>
      <c r="I9" s="32" t="e">
        <f t="shared" si="4"/>
        <v>#DIV/0!</v>
      </c>
      <c r="J9" s="32" t="e">
        <f t="shared" si="4"/>
        <v>#DIV/0!</v>
      </c>
      <c r="K9" s="32" t="e">
        <f t="shared" si="4"/>
        <v>#DIV/0!</v>
      </c>
      <c r="L9" s="32" t="e">
        <f t="shared" si="4"/>
        <v>#DIV/0!</v>
      </c>
      <c r="M9" s="32" t="e">
        <f t="shared" si="4"/>
        <v>#DIV/0!</v>
      </c>
      <c r="N9" s="34" t="e">
        <f t="shared" ref="N9" si="5">SUM(F9:M9)</f>
        <v>#DIV/0!</v>
      </c>
      <c r="O9" s="32" t="e">
        <f>O6*O10</f>
        <v>#DIV/0!</v>
      </c>
      <c r="P9" s="32" t="e">
        <f>P6*P10</f>
        <v>#DIV/0!</v>
      </c>
      <c r="Q9" s="34" t="e">
        <f>O9+P9</f>
        <v>#DIV/0!</v>
      </c>
      <c r="R9" s="43"/>
      <c r="S9" s="39"/>
      <c r="T9" s="181"/>
      <c r="U9" s="39"/>
    </row>
    <row r="10" spans="1:21" s="36" customFormat="1" x14ac:dyDescent="0.2">
      <c r="A10" s="30"/>
      <c r="B10" s="285" t="s">
        <v>27</v>
      </c>
      <c r="C10" s="286"/>
      <c r="D10" s="45" t="s">
        <v>25</v>
      </c>
      <c r="E10" s="32"/>
      <c r="F10" s="47">
        <v>0.04</v>
      </c>
      <c r="G10" s="47">
        <f>F10*0.82</f>
        <v>3.2799999999999996E-2</v>
      </c>
      <c r="H10" s="47">
        <v>0</v>
      </c>
      <c r="I10" s="47">
        <v>0</v>
      </c>
      <c r="J10" s="47">
        <v>0</v>
      </c>
      <c r="K10" s="47">
        <f>F10*0.82</f>
        <v>3.2799999999999996E-2</v>
      </c>
      <c r="L10" s="47">
        <f>F10*0.82</f>
        <v>3.2799999999999996E-2</v>
      </c>
      <c r="M10" s="47">
        <v>0</v>
      </c>
      <c r="N10" s="32"/>
      <c r="O10" s="47">
        <v>0.05</v>
      </c>
      <c r="P10" s="47">
        <v>0.05</v>
      </c>
      <c r="Q10" s="32"/>
      <c r="R10" s="43"/>
      <c r="S10" s="39"/>
      <c r="T10" s="46"/>
      <c r="U10" s="39"/>
    </row>
    <row r="11" spans="1:21" s="36" customFormat="1" x14ac:dyDescent="0.2">
      <c r="A11" s="30"/>
      <c r="B11" s="285" t="s">
        <v>109</v>
      </c>
      <c r="C11" s="286"/>
      <c r="D11" s="45" t="s">
        <v>25</v>
      </c>
      <c r="E11" s="39" t="e">
        <f t="shared" ref="E11" si="6">N11+Q11</f>
        <v>#DIV/0!</v>
      </c>
      <c r="F11" s="248" t="e">
        <f>(F7*F12)</f>
        <v>#DIV/0!</v>
      </c>
      <c r="G11" s="32" t="e">
        <f t="shared" ref="G11:M11" si="7">G7*G12</f>
        <v>#DIV/0!</v>
      </c>
      <c r="H11" s="32" t="e">
        <f t="shared" si="7"/>
        <v>#DIV/0!</v>
      </c>
      <c r="I11" s="32" t="e">
        <f t="shared" si="7"/>
        <v>#DIV/0!</v>
      </c>
      <c r="J11" s="32" t="e">
        <f t="shared" si="7"/>
        <v>#DIV/0!</v>
      </c>
      <c r="K11" s="32" t="e">
        <f t="shared" si="7"/>
        <v>#DIV/0!</v>
      </c>
      <c r="L11" s="32" t="e">
        <f t="shared" si="7"/>
        <v>#DIV/0!</v>
      </c>
      <c r="M11" s="32" t="e">
        <f t="shared" si="7"/>
        <v>#DIV/0!</v>
      </c>
      <c r="N11" s="34" t="e">
        <f t="shared" ref="N11" si="8">SUM(F11:M11)</f>
        <v>#DIV/0!</v>
      </c>
      <c r="O11" s="32" t="e">
        <f>O7*O12</f>
        <v>#DIV/0!</v>
      </c>
      <c r="P11" s="32" t="e">
        <f>P7*P12</f>
        <v>#DIV/0!</v>
      </c>
      <c r="Q11" s="34" t="e">
        <f>O11+P11</f>
        <v>#DIV/0!</v>
      </c>
      <c r="R11" s="43"/>
      <c r="S11" s="39"/>
      <c r="T11" s="46"/>
      <c r="U11" s="39"/>
    </row>
    <row r="12" spans="1:21" s="36" customFormat="1" ht="16.5" thickBot="1" x14ac:dyDescent="0.25">
      <c r="A12" s="30"/>
      <c r="B12" s="285" t="s">
        <v>28</v>
      </c>
      <c r="C12" s="286"/>
      <c r="D12" s="167" t="s">
        <v>25</v>
      </c>
      <c r="E12" s="32"/>
      <c r="F12" s="47">
        <v>0</v>
      </c>
      <c r="G12" s="47">
        <f>F12*0.82</f>
        <v>0</v>
      </c>
      <c r="H12" s="47">
        <v>0</v>
      </c>
      <c r="I12" s="47">
        <v>0</v>
      </c>
      <c r="J12" s="47">
        <v>0</v>
      </c>
      <c r="K12" s="47">
        <v>0</v>
      </c>
      <c r="L12" s="47">
        <f>F12*0.82</f>
        <v>0</v>
      </c>
      <c r="M12" s="47">
        <v>0</v>
      </c>
      <c r="N12" s="32"/>
      <c r="O12" s="47">
        <v>0.04</v>
      </c>
      <c r="P12" s="47">
        <v>0.04</v>
      </c>
      <c r="Q12" s="32"/>
      <c r="R12" s="43"/>
      <c r="S12" s="39"/>
      <c r="T12" s="46"/>
      <c r="U12" s="39"/>
    </row>
    <row r="13" spans="1:21" s="36" customFormat="1" ht="16.5" thickTop="1" x14ac:dyDescent="0.2">
      <c r="A13" s="30">
        <v>4</v>
      </c>
      <c r="B13" s="278" t="s">
        <v>29</v>
      </c>
      <c r="C13" s="331"/>
      <c r="D13" s="169"/>
      <c r="E13" s="166" t="e">
        <f t="shared" si="0"/>
        <v>#DIV/0!</v>
      </c>
      <c r="F13" s="32" t="e">
        <f t="shared" ref="F13:M13" si="9">F6+F9</f>
        <v>#DIV/0!</v>
      </c>
      <c r="G13" s="32" t="e">
        <f t="shared" si="9"/>
        <v>#DIV/0!</v>
      </c>
      <c r="H13" s="32" t="e">
        <f t="shared" si="9"/>
        <v>#DIV/0!</v>
      </c>
      <c r="I13" s="32" t="e">
        <f t="shared" si="9"/>
        <v>#DIV/0!</v>
      </c>
      <c r="J13" s="32" t="e">
        <f t="shared" si="9"/>
        <v>#DIV/0!</v>
      </c>
      <c r="K13" s="32" t="e">
        <f t="shared" si="9"/>
        <v>#DIV/0!</v>
      </c>
      <c r="L13" s="32" t="e">
        <f t="shared" si="9"/>
        <v>#DIV/0!</v>
      </c>
      <c r="M13" s="32" t="e">
        <f t="shared" si="9"/>
        <v>#DIV/0!</v>
      </c>
      <c r="N13" s="34" t="e">
        <f t="shared" ref="N13:N14" si="10">SUM(F13:M13)</f>
        <v>#DIV/0!</v>
      </c>
      <c r="O13" s="32" t="e">
        <f>O6+O9</f>
        <v>#DIV/0!</v>
      </c>
      <c r="P13" s="32" t="e">
        <f>P6+P9</f>
        <v>#DIV/0!</v>
      </c>
      <c r="Q13" s="34" t="e">
        <f t="shared" ref="Q13:Q15" si="11">O13+P13</f>
        <v>#DIV/0!</v>
      </c>
      <c r="R13" s="35" t="s">
        <v>25</v>
      </c>
      <c r="S13" s="35" t="s">
        <v>25</v>
      </c>
      <c r="T13" s="49">
        <v>0</v>
      </c>
      <c r="U13" s="35" t="s">
        <v>25</v>
      </c>
    </row>
    <row r="14" spans="1:21" s="36" customFormat="1" ht="16.5" thickBot="1" x14ac:dyDescent="0.25">
      <c r="A14" s="30">
        <v>5</v>
      </c>
      <c r="B14" s="278" t="s">
        <v>30</v>
      </c>
      <c r="C14" s="331"/>
      <c r="D14" s="170"/>
      <c r="E14" s="166" t="e">
        <f t="shared" si="0"/>
        <v>#DIV/0!</v>
      </c>
      <c r="F14" s="32" t="e">
        <f t="shared" ref="F14:M14" si="12">F7+F11</f>
        <v>#DIV/0!</v>
      </c>
      <c r="G14" s="32" t="e">
        <f t="shared" si="12"/>
        <v>#DIV/0!</v>
      </c>
      <c r="H14" s="32" t="e">
        <f t="shared" si="12"/>
        <v>#DIV/0!</v>
      </c>
      <c r="I14" s="32" t="e">
        <f t="shared" si="12"/>
        <v>#DIV/0!</v>
      </c>
      <c r="J14" s="32" t="e">
        <f t="shared" si="12"/>
        <v>#DIV/0!</v>
      </c>
      <c r="K14" s="32" t="e">
        <f t="shared" si="12"/>
        <v>#DIV/0!</v>
      </c>
      <c r="L14" s="32" t="e">
        <f t="shared" si="12"/>
        <v>#DIV/0!</v>
      </c>
      <c r="M14" s="32" t="e">
        <f t="shared" si="12"/>
        <v>#DIV/0!</v>
      </c>
      <c r="N14" s="34" t="e">
        <f t="shared" si="10"/>
        <v>#DIV/0!</v>
      </c>
      <c r="O14" s="32" t="e">
        <f>O7+O11</f>
        <v>#DIV/0!</v>
      </c>
      <c r="P14" s="32" t="e">
        <f>P7+P11</f>
        <v>#DIV/0!</v>
      </c>
      <c r="Q14" s="34" t="e">
        <f t="shared" si="11"/>
        <v>#DIV/0!</v>
      </c>
      <c r="R14" s="35" t="s">
        <v>25</v>
      </c>
      <c r="S14" s="35" t="s">
        <v>25</v>
      </c>
      <c r="T14" s="49">
        <v>0</v>
      </c>
      <c r="U14" s="35" t="s">
        <v>25</v>
      </c>
    </row>
    <row r="15" spans="1:21" s="36" customFormat="1" ht="31.5" customHeight="1" thickTop="1" x14ac:dyDescent="0.2">
      <c r="A15" s="30">
        <v>6</v>
      </c>
      <c r="B15" s="259" t="s">
        <v>110</v>
      </c>
      <c r="C15" s="261"/>
      <c r="D15" s="168">
        <f>SUM(D13:D14)</f>
        <v>0</v>
      </c>
      <c r="E15" s="39" t="e">
        <f t="shared" si="0"/>
        <v>#DIV/0!</v>
      </c>
      <c r="F15" s="39" t="e">
        <f>(F13*$D$13+F14*$D$14)/$D$15</f>
        <v>#DIV/0!</v>
      </c>
      <c r="G15" s="39" t="e">
        <f t="shared" ref="G15:M15" si="13">(G13*$D$13+G14*$D$14)/$D$15</f>
        <v>#DIV/0!</v>
      </c>
      <c r="H15" s="39" t="e">
        <f t="shared" si="13"/>
        <v>#DIV/0!</v>
      </c>
      <c r="I15" s="39" t="e">
        <f>(I13*$D$13+I14*$D$14)/$D$15</f>
        <v>#DIV/0!</v>
      </c>
      <c r="J15" s="39" t="e">
        <f>(J13*$D$13+J14*$D$14)/$D$15</f>
        <v>#DIV/0!</v>
      </c>
      <c r="K15" s="50" t="e">
        <f t="shared" si="13"/>
        <v>#DIV/0!</v>
      </c>
      <c r="L15" s="39" t="e">
        <f t="shared" si="13"/>
        <v>#DIV/0!</v>
      </c>
      <c r="M15" s="39" t="e">
        <f t="shared" si="13"/>
        <v>#DIV/0!</v>
      </c>
      <c r="N15" s="42" t="e">
        <f>SUM(F15:M15)</f>
        <v>#DIV/0!</v>
      </c>
      <c r="O15" s="39" t="e">
        <f>(O13*$D$13+O14*$D$14)/$D$15</f>
        <v>#DIV/0!</v>
      </c>
      <c r="P15" s="39" t="e">
        <f>(P13*$D$13+P14*$D$14)/$D$15</f>
        <v>#DIV/0!</v>
      </c>
      <c r="Q15" s="42" t="e">
        <f t="shared" si="11"/>
        <v>#DIV/0!</v>
      </c>
      <c r="R15" s="43" t="e">
        <f>Q15/F15*100</f>
        <v>#DIV/0!</v>
      </c>
      <c r="S15" s="39" t="e">
        <f>ROUND(((Q15+N15)*12*D15)/1000,0)</f>
        <v>#DIV/0!</v>
      </c>
      <c r="T15" s="39">
        <f>SUM(T13:T14)</f>
        <v>0</v>
      </c>
      <c r="U15" s="39" t="e">
        <f>SUM(S15:T15)</f>
        <v>#DIV/0!</v>
      </c>
    </row>
    <row r="16" spans="1:21" s="36" customFormat="1" ht="15.75" customHeight="1" x14ac:dyDescent="0.2">
      <c r="A16" s="265">
        <v>7</v>
      </c>
      <c r="B16" s="266" t="s">
        <v>31</v>
      </c>
      <c r="C16" s="267"/>
      <c r="D16" s="51" t="s">
        <v>32</v>
      </c>
      <c r="E16" s="262"/>
      <c r="F16" s="270"/>
      <c r="G16" s="270"/>
      <c r="H16" s="270"/>
      <c r="I16" s="270"/>
      <c r="J16" s="270"/>
      <c r="K16" s="270"/>
      <c r="L16" s="270"/>
      <c r="M16" s="270"/>
      <c r="N16" s="271"/>
      <c r="O16" s="39" t="e">
        <f>Q15/100*80</f>
        <v>#DIV/0!</v>
      </c>
      <c r="P16" s="52" t="s">
        <v>25</v>
      </c>
      <c r="Q16" s="53" t="s">
        <v>25</v>
      </c>
      <c r="R16" s="52" t="s">
        <v>25</v>
      </c>
      <c r="S16" s="39" t="e">
        <f>O16*D15*12/1000</f>
        <v>#DIV/0!</v>
      </c>
      <c r="T16" s="53" t="s">
        <v>25</v>
      </c>
      <c r="U16" s="39" t="e">
        <f>SUM(S16:T16)</f>
        <v>#DIV/0!</v>
      </c>
    </row>
    <row r="17" spans="1:23" s="36" customFormat="1" ht="16.5" customHeight="1" thickBot="1" x14ac:dyDescent="0.25">
      <c r="A17" s="265"/>
      <c r="B17" s="268"/>
      <c r="C17" s="269"/>
      <c r="D17" s="171" t="s">
        <v>33</v>
      </c>
      <c r="E17" s="262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39" t="e">
        <f>Q15/100*20</f>
        <v>#DIV/0!</v>
      </c>
      <c r="Q17" s="53" t="s">
        <v>25</v>
      </c>
      <c r="R17" s="52" t="s">
        <v>25</v>
      </c>
      <c r="S17" s="172" t="e">
        <f>P17*D15*12/1000</f>
        <v>#DIV/0!</v>
      </c>
      <c r="T17" s="53" t="s">
        <v>25</v>
      </c>
      <c r="U17" s="39" t="e">
        <f>SUM(S17:T17)</f>
        <v>#DIV/0!</v>
      </c>
      <c r="V17" s="54"/>
    </row>
    <row r="18" spans="1:23" s="36" customFormat="1" ht="31.5" customHeight="1" thickTop="1" thickBot="1" x14ac:dyDescent="0.25">
      <c r="A18" s="30">
        <v>8</v>
      </c>
      <c r="B18" s="280" t="s">
        <v>111</v>
      </c>
      <c r="C18" s="283"/>
      <c r="D18" s="254"/>
      <c r="E18" s="282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55"/>
      <c r="T18" s="256">
        <v>0</v>
      </c>
      <c r="U18" s="253">
        <f>SUM(S18:T18)</f>
        <v>0</v>
      </c>
      <c r="W18" s="55"/>
    </row>
    <row r="19" spans="1:23" ht="24.75" customHeight="1" thickTop="1" x14ac:dyDescent="0.25">
      <c r="A19" s="56"/>
      <c r="B19" s="274" t="s">
        <v>34</v>
      </c>
      <c r="C19" s="275"/>
      <c r="D19" s="284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7"/>
      <c r="S19" s="257"/>
      <c r="T19" s="58" t="s">
        <v>35</v>
      </c>
      <c r="U19" s="59"/>
      <c r="V19" s="60"/>
    </row>
    <row r="20" spans="1:23" s="36" customFormat="1" ht="19.5" customHeight="1" x14ac:dyDescent="0.2">
      <c r="A20" s="30">
        <v>9</v>
      </c>
      <c r="B20" s="259" t="s">
        <v>36</v>
      </c>
      <c r="C20" s="261"/>
      <c r="D20" s="61">
        <f>D18-D15</f>
        <v>0</v>
      </c>
      <c r="E20" s="39" t="e">
        <f>Q20</f>
        <v>#DIV/0!</v>
      </c>
      <c r="F20" s="62"/>
      <c r="G20" s="62"/>
      <c r="H20" s="62"/>
      <c r="I20" s="62"/>
      <c r="J20" s="62"/>
      <c r="K20" s="63"/>
      <c r="L20" s="62"/>
      <c r="M20" s="62"/>
      <c r="N20" s="62"/>
      <c r="O20" s="62"/>
      <c r="P20" s="62"/>
      <c r="Q20" s="39" t="e">
        <f>(S20+S19)/12/D15*1000</f>
        <v>#DIV/0!</v>
      </c>
      <c r="R20" s="39"/>
      <c r="S20" s="39" t="e">
        <f>S18-S15</f>
        <v>#DIV/0!</v>
      </c>
      <c r="T20" s="39">
        <f>T18-T15</f>
        <v>0</v>
      </c>
      <c r="U20" s="62"/>
    </row>
    <row r="21" spans="1:23" s="36" customFormat="1" ht="50.25" customHeight="1" x14ac:dyDescent="0.2">
      <c r="A21" s="30">
        <v>10</v>
      </c>
      <c r="B21" s="259" t="s">
        <v>37</v>
      </c>
      <c r="C21" s="261"/>
      <c r="D21" s="38">
        <f>D15</f>
        <v>0</v>
      </c>
      <c r="E21" s="39" t="e">
        <f>E15+E20</f>
        <v>#DIV/0!</v>
      </c>
      <c r="F21" s="39" t="e">
        <f>F15+F20</f>
        <v>#DIV/0!</v>
      </c>
      <c r="G21" s="39" t="e">
        <f t="shared" ref="G21:M21" si="14">G15+G20</f>
        <v>#DIV/0!</v>
      </c>
      <c r="H21" s="39" t="e">
        <f t="shared" si="14"/>
        <v>#DIV/0!</v>
      </c>
      <c r="I21" s="39" t="e">
        <f t="shared" si="14"/>
        <v>#DIV/0!</v>
      </c>
      <c r="J21" s="39" t="e">
        <f t="shared" si="14"/>
        <v>#DIV/0!</v>
      </c>
      <c r="K21" s="50" t="e">
        <f t="shared" si="14"/>
        <v>#DIV/0!</v>
      </c>
      <c r="L21" s="39" t="e">
        <f>L15+L20</f>
        <v>#DIV/0!</v>
      </c>
      <c r="M21" s="39" t="e">
        <f t="shared" si="14"/>
        <v>#DIV/0!</v>
      </c>
      <c r="N21" s="42" t="e">
        <f>SUM(F21:M21)</f>
        <v>#DIV/0!</v>
      </c>
      <c r="O21" s="39" t="e">
        <f>O15</f>
        <v>#DIV/0!</v>
      </c>
      <c r="P21" s="39" t="e">
        <f>Q21-O21</f>
        <v>#DIV/0!</v>
      </c>
      <c r="Q21" s="42" t="e">
        <f>Q15+Q20</f>
        <v>#DIV/0!</v>
      </c>
      <c r="R21" s="64" t="e">
        <f>Q21/F21*100</f>
        <v>#DIV/0!</v>
      </c>
      <c r="S21" s="39" t="e">
        <f>D21*E21*12/1000</f>
        <v>#DIV/0!</v>
      </c>
      <c r="T21" s="39">
        <f>T20</f>
        <v>0</v>
      </c>
      <c r="U21" s="39" t="e">
        <f>SUM(S21:T21)</f>
        <v>#DIV/0!</v>
      </c>
      <c r="W21" s="55"/>
    </row>
    <row r="22" spans="1:23" s="36" customFormat="1" x14ac:dyDescent="0.2">
      <c r="A22" s="265">
        <v>11</v>
      </c>
      <c r="B22" s="259" t="s">
        <v>112</v>
      </c>
      <c r="C22" s="261"/>
      <c r="D22" s="262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4"/>
      <c r="Q22" s="39" t="e">
        <f>Q21-Q8</f>
        <v>#DIV/0!</v>
      </c>
      <c r="R22" s="43" t="e">
        <f>Q22/F8%</f>
        <v>#DIV/0!</v>
      </c>
      <c r="S22" s="259" t="s">
        <v>38</v>
      </c>
      <c r="T22" s="260"/>
      <c r="U22" s="261"/>
      <c r="W22" s="55"/>
    </row>
    <row r="23" spans="1:23" s="36" customFormat="1" ht="19.5" customHeight="1" x14ac:dyDescent="0.2">
      <c r="A23" s="265"/>
      <c r="B23" s="259" t="s">
        <v>39</v>
      </c>
      <c r="C23" s="261"/>
      <c r="D23" s="262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4"/>
      <c r="Q23" s="65" t="e">
        <f>Q22/Q8*100</f>
        <v>#DIV/0!</v>
      </c>
      <c r="R23" s="52" t="s">
        <v>25</v>
      </c>
      <c r="S23" s="52" t="s">
        <v>25</v>
      </c>
      <c r="T23" s="52" t="s">
        <v>25</v>
      </c>
      <c r="U23" s="52" t="s">
        <v>25</v>
      </c>
      <c r="W23" s="55"/>
    </row>
    <row r="24" spans="1:23" s="36" customFormat="1" ht="18.75" customHeight="1" x14ac:dyDescent="0.2">
      <c r="A24" s="265">
        <v>12</v>
      </c>
      <c r="B24" s="266" t="s">
        <v>31</v>
      </c>
      <c r="C24" s="267"/>
      <c r="D24" s="66" t="s">
        <v>32</v>
      </c>
      <c r="E24" s="262"/>
      <c r="F24" s="270"/>
      <c r="G24" s="270"/>
      <c r="H24" s="270"/>
      <c r="I24" s="270"/>
      <c r="J24" s="270"/>
      <c r="K24" s="270"/>
      <c r="L24" s="270"/>
      <c r="M24" s="270"/>
      <c r="N24" s="271"/>
      <c r="O24" s="32" t="e">
        <f>Q21/100*80</f>
        <v>#DIV/0!</v>
      </c>
      <c r="P24" s="52" t="s">
        <v>25</v>
      </c>
      <c r="Q24" s="52" t="s">
        <v>25</v>
      </c>
      <c r="R24" s="52" t="s">
        <v>25</v>
      </c>
      <c r="S24" s="32" t="e">
        <f>D21*O24*12/1000</f>
        <v>#DIV/0!</v>
      </c>
      <c r="T24" s="52" t="s">
        <v>25</v>
      </c>
      <c r="U24" s="52" t="s">
        <v>25</v>
      </c>
      <c r="W24" s="55"/>
    </row>
    <row r="25" spans="1:23" s="36" customFormat="1" ht="19.5" customHeight="1" x14ac:dyDescent="0.2">
      <c r="A25" s="265"/>
      <c r="B25" s="268"/>
      <c r="C25" s="269"/>
      <c r="D25" s="66" t="s">
        <v>33</v>
      </c>
      <c r="E25" s="272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32" t="e">
        <f>Q21/100*20</f>
        <v>#DIV/0!</v>
      </c>
      <c r="Q25" s="52" t="s">
        <v>25</v>
      </c>
      <c r="R25" s="52" t="s">
        <v>25</v>
      </c>
      <c r="S25" s="67" t="e">
        <f>D21*P25*12/1000</f>
        <v>#DIV/0!</v>
      </c>
      <c r="T25" s="52" t="s">
        <v>25</v>
      </c>
      <c r="U25" s="52" t="s">
        <v>25</v>
      </c>
      <c r="W25" s="55"/>
    </row>
    <row r="26" spans="1:23" s="70" customFormat="1" ht="19.5" customHeight="1" x14ac:dyDescent="0.2">
      <c r="A26" s="265"/>
      <c r="B26" s="259" t="s">
        <v>113</v>
      </c>
      <c r="C26" s="261"/>
      <c r="D26" s="68" t="e">
        <f t="shared" ref="D26:Q26" si="15">D21/D8*100</f>
        <v>#DIV/0!</v>
      </c>
      <c r="E26" s="68" t="e">
        <f t="shared" si="15"/>
        <v>#DIV/0!</v>
      </c>
      <c r="F26" s="68" t="e">
        <f t="shared" si="15"/>
        <v>#DIV/0!</v>
      </c>
      <c r="G26" s="68" t="e">
        <f t="shared" si="15"/>
        <v>#DIV/0!</v>
      </c>
      <c r="H26" s="68" t="e">
        <f t="shared" si="15"/>
        <v>#DIV/0!</v>
      </c>
      <c r="I26" s="68" t="e">
        <f t="shared" si="15"/>
        <v>#DIV/0!</v>
      </c>
      <c r="J26" s="68" t="e">
        <f t="shared" si="15"/>
        <v>#DIV/0!</v>
      </c>
      <c r="K26" s="68" t="e">
        <f t="shared" si="15"/>
        <v>#DIV/0!</v>
      </c>
      <c r="L26" s="68" t="e">
        <f t="shared" si="15"/>
        <v>#DIV/0!</v>
      </c>
      <c r="M26" s="68" t="e">
        <f t="shared" si="15"/>
        <v>#DIV/0!</v>
      </c>
      <c r="N26" s="69" t="e">
        <f t="shared" si="15"/>
        <v>#DIV/0!</v>
      </c>
      <c r="O26" s="68" t="e">
        <f t="shared" si="15"/>
        <v>#DIV/0!</v>
      </c>
      <c r="P26" s="68" t="e">
        <f t="shared" si="15"/>
        <v>#DIV/0!</v>
      </c>
      <c r="Q26" s="69" t="e">
        <f t="shared" si="15"/>
        <v>#DIV/0!</v>
      </c>
      <c r="R26" s="273"/>
      <c r="S26" s="263"/>
      <c r="T26" s="263"/>
      <c r="U26" s="264"/>
      <c r="W26" s="71"/>
    </row>
    <row r="27" spans="1:23" x14ac:dyDescent="0.25">
      <c r="D27" s="60"/>
      <c r="S27" s="39" t="e">
        <f>S24+S25</f>
        <v>#DIV/0!</v>
      </c>
      <c r="T27" s="72"/>
    </row>
    <row r="28" spans="1:23" x14ac:dyDescent="0.25">
      <c r="B28" s="73"/>
      <c r="C28" s="73"/>
      <c r="L28" s="74"/>
      <c r="R28" s="12"/>
      <c r="U28" s="5"/>
    </row>
    <row r="29" spans="1:23" ht="16.5" thickBot="1" x14ac:dyDescent="0.3">
      <c r="B29" s="239" t="s">
        <v>87</v>
      </c>
      <c r="C29" s="75"/>
      <c r="L29" s="326" t="s">
        <v>41</v>
      </c>
      <c r="M29" s="327"/>
      <c r="N29" s="328"/>
      <c r="O29" s="183" t="s">
        <v>42</v>
      </c>
      <c r="P29" s="183" t="s">
        <v>118</v>
      </c>
      <c r="Q29" s="183" t="s">
        <v>43</v>
      </c>
      <c r="R29" s="12"/>
      <c r="U29" s="5"/>
    </row>
    <row r="30" spans="1:23" ht="15.75" customHeight="1" thickTop="1" x14ac:dyDescent="0.25">
      <c r="B30" s="76" t="s">
        <v>114</v>
      </c>
      <c r="C30" s="75"/>
      <c r="L30" s="329" t="s">
        <v>44</v>
      </c>
      <c r="M30" s="330"/>
      <c r="N30" s="330"/>
      <c r="O30" s="184"/>
      <c r="P30" s="185"/>
      <c r="Q30" s="186"/>
      <c r="R30" s="12"/>
      <c r="U30" s="5"/>
    </row>
    <row r="31" spans="1:23" ht="15.75" customHeight="1" x14ac:dyDescent="0.25">
      <c r="B31" s="79" t="s">
        <v>115</v>
      </c>
      <c r="C31" s="80"/>
      <c r="L31" s="329" t="s">
        <v>45</v>
      </c>
      <c r="M31" s="330"/>
      <c r="N31" s="330"/>
      <c r="O31" s="187"/>
      <c r="P31" s="77"/>
      <c r="Q31" s="188"/>
      <c r="R31" s="12"/>
      <c r="U31" s="5"/>
    </row>
    <row r="32" spans="1:23" x14ac:dyDescent="0.25">
      <c r="B32" s="81" t="s">
        <v>116</v>
      </c>
      <c r="C32" s="1"/>
      <c r="D32" s="1"/>
      <c r="L32" s="329" t="s">
        <v>46</v>
      </c>
      <c r="M32" s="330"/>
      <c r="N32" s="330"/>
      <c r="O32" s="187"/>
      <c r="P32" s="77"/>
      <c r="Q32" s="188"/>
      <c r="R32" s="12"/>
      <c r="U32" s="5"/>
    </row>
    <row r="33" spans="1:25" x14ac:dyDescent="0.25">
      <c r="L33" s="329" t="s">
        <v>47</v>
      </c>
      <c r="M33" s="330"/>
      <c r="N33" s="330"/>
      <c r="O33" s="187"/>
      <c r="P33" s="77"/>
      <c r="Q33" s="188"/>
      <c r="R33" s="12"/>
      <c r="U33" s="5"/>
    </row>
    <row r="34" spans="1:25" ht="14.25" customHeight="1" thickBot="1" x14ac:dyDescent="0.3">
      <c r="B34" s="1"/>
      <c r="C34" s="1"/>
      <c r="L34" s="329" t="s">
        <v>48</v>
      </c>
      <c r="M34" s="330"/>
      <c r="N34" s="330"/>
      <c r="O34" s="189"/>
      <c r="P34" s="190"/>
      <c r="Q34" s="191"/>
      <c r="R34" s="12"/>
      <c r="U34" s="5"/>
    </row>
    <row r="35" spans="1:25" ht="36.75" customHeight="1" thickTop="1" x14ac:dyDescent="0.25">
      <c r="B35" s="319" t="s">
        <v>117</v>
      </c>
      <c r="C35" s="320"/>
      <c r="D35" s="321"/>
      <c r="E35" s="321"/>
      <c r="F35" s="321"/>
      <c r="G35" s="322"/>
      <c r="H35" s="75"/>
      <c r="I35" s="75"/>
      <c r="J35" s="75"/>
      <c r="S35" s="5"/>
      <c r="T35" s="5"/>
      <c r="U35" s="5"/>
    </row>
    <row r="36" spans="1:25" x14ac:dyDescent="0.25">
      <c r="B36" s="82"/>
      <c r="C36" s="82"/>
      <c r="D36" s="82"/>
      <c r="N36" s="5" t="s">
        <v>49</v>
      </c>
      <c r="O36" s="157"/>
      <c r="P36" s="15"/>
      <c r="Q36" s="15"/>
      <c r="R36" s="15"/>
      <c r="S36" s="15"/>
      <c r="T36" s="15"/>
      <c r="U36" s="15"/>
    </row>
    <row r="37" spans="1:25" x14ac:dyDescent="0.25">
      <c r="B37" s="82"/>
      <c r="C37" s="82"/>
      <c r="D37" s="83"/>
      <c r="N37" s="5" t="s">
        <v>50</v>
      </c>
      <c r="O37" s="15"/>
      <c r="P37" s="15"/>
      <c r="Q37" s="15"/>
      <c r="R37" s="15"/>
      <c r="S37" s="15"/>
      <c r="T37" s="15"/>
      <c r="U37" s="15"/>
    </row>
    <row r="38" spans="1:25" ht="16.5" thickBot="1" x14ac:dyDescent="0.3">
      <c r="B38" s="84"/>
      <c r="C38" s="84"/>
      <c r="D38" s="85"/>
      <c r="N38" s="5" t="s">
        <v>51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35">
      <c r="B39" s="19" t="s">
        <v>52</v>
      </c>
      <c r="C39" s="85"/>
      <c r="D39" s="3" t="s">
        <v>1</v>
      </c>
      <c r="E39" s="86">
        <f>E1</f>
        <v>0</v>
      </c>
      <c r="F39" s="82"/>
      <c r="G39" s="82"/>
      <c r="H39" s="82"/>
      <c r="I39" s="82"/>
      <c r="J39" s="82"/>
      <c r="R39" s="87"/>
      <c r="S39" s="88"/>
      <c r="T39" s="88"/>
      <c r="U39" s="5"/>
    </row>
    <row r="40" spans="1:25" x14ac:dyDescent="0.25">
      <c r="B40" s="85"/>
      <c r="C40" s="85"/>
      <c r="E40" s="89"/>
      <c r="F40" s="90"/>
      <c r="G40" s="91"/>
      <c r="H40" s="85"/>
      <c r="I40" s="92"/>
      <c r="J40" s="92"/>
      <c r="R40" s="87"/>
    </row>
    <row r="41" spans="1:25" ht="30.75" customHeight="1" x14ac:dyDescent="0.25">
      <c r="A41" s="323" t="s">
        <v>3</v>
      </c>
      <c r="B41" s="324" t="s">
        <v>120</v>
      </c>
      <c r="C41" s="324" t="s">
        <v>53</v>
      </c>
      <c r="D41" s="287" t="s">
        <v>4</v>
      </c>
      <c r="E41" s="287" t="s">
        <v>54</v>
      </c>
      <c r="F41" s="265" t="s">
        <v>55</v>
      </c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</row>
    <row r="42" spans="1:25" ht="48" customHeight="1" thickBot="1" x14ac:dyDescent="0.3">
      <c r="A42" s="323"/>
      <c r="B42" s="324"/>
      <c r="C42" s="324"/>
      <c r="D42" s="325"/>
      <c r="E42" s="287"/>
      <c r="F42" s="198" t="s">
        <v>9</v>
      </c>
      <c r="G42" s="198" t="s">
        <v>10</v>
      </c>
      <c r="H42" s="198" t="s">
        <v>11</v>
      </c>
      <c r="I42" s="198" t="s">
        <v>12</v>
      </c>
      <c r="J42" s="198" t="s">
        <v>13</v>
      </c>
      <c r="K42" s="199" t="s">
        <v>14</v>
      </c>
      <c r="L42" s="198" t="s">
        <v>15</v>
      </c>
      <c r="M42" s="198" t="s">
        <v>16</v>
      </c>
      <c r="N42" s="27" t="s">
        <v>17</v>
      </c>
      <c r="O42" s="198" t="s">
        <v>18</v>
      </c>
      <c r="P42" s="198" t="s">
        <v>19</v>
      </c>
      <c r="Q42" s="27" t="s">
        <v>20</v>
      </c>
      <c r="S42" s="73" t="s">
        <v>40</v>
      </c>
    </row>
    <row r="43" spans="1:25" ht="21.95" customHeight="1" thickTop="1" x14ac:dyDescent="0.25">
      <c r="A43" s="93" t="s">
        <v>56</v>
      </c>
      <c r="B43" s="94" t="s">
        <v>57</v>
      </c>
      <c r="C43" s="192" t="s">
        <v>58</v>
      </c>
      <c r="D43" s="194"/>
      <c r="E43" s="196">
        <f>SUM(N43,Q43)</f>
        <v>0</v>
      </c>
      <c r="F43" s="200"/>
      <c r="G43" s="201"/>
      <c r="H43" s="201"/>
      <c r="I43" s="201"/>
      <c r="J43" s="201"/>
      <c r="K43" s="202"/>
      <c r="L43" s="201"/>
      <c r="M43" s="203"/>
      <c r="N43" s="196">
        <f>SUM(F43:M43)</f>
        <v>0</v>
      </c>
      <c r="O43" s="200"/>
      <c r="P43" s="203"/>
      <c r="Q43" s="208">
        <f>SUM(O43:P43)</f>
        <v>0</v>
      </c>
      <c r="S43" s="288" t="s">
        <v>133</v>
      </c>
      <c r="T43" s="289"/>
      <c r="U43" s="290"/>
    </row>
    <row r="44" spans="1:25" ht="21.95" customHeight="1" thickBot="1" x14ac:dyDescent="0.3">
      <c r="A44" s="100" t="s">
        <v>59</v>
      </c>
      <c r="B44" s="101" t="s">
        <v>60</v>
      </c>
      <c r="C44" s="193" t="s">
        <v>58</v>
      </c>
      <c r="D44" s="195"/>
      <c r="E44" s="197">
        <f>SUM(N44,Q44)</f>
        <v>0</v>
      </c>
      <c r="F44" s="204"/>
      <c r="G44" s="205"/>
      <c r="H44" s="205"/>
      <c r="I44" s="205"/>
      <c r="J44" s="205"/>
      <c r="K44" s="206"/>
      <c r="L44" s="205"/>
      <c r="M44" s="207"/>
      <c r="N44" s="197">
        <f>SUM(F44:M44)</f>
        <v>0</v>
      </c>
      <c r="O44" s="204"/>
      <c r="P44" s="207"/>
      <c r="Q44" s="209">
        <f>SUM(O44:P44)</f>
        <v>0</v>
      </c>
      <c r="S44" s="291"/>
      <c r="T44" s="292"/>
      <c r="U44" s="293"/>
    </row>
    <row r="45" spans="1:25" ht="21.95" customHeight="1" thickTop="1" x14ac:dyDescent="0.25">
      <c r="A45" s="107" t="s">
        <v>61</v>
      </c>
      <c r="B45" s="108" t="s">
        <v>24</v>
      </c>
      <c r="C45" s="210" t="s">
        <v>62</v>
      </c>
      <c r="D45" s="194"/>
      <c r="E45" s="219">
        <f>SUM(N45,Q45)</f>
        <v>0</v>
      </c>
      <c r="F45" s="222"/>
      <c r="G45" s="223"/>
      <c r="H45" s="223"/>
      <c r="I45" s="223"/>
      <c r="J45" s="223"/>
      <c r="K45" s="223"/>
      <c r="L45" s="223"/>
      <c r="M45" s="224"/>
      <c r="N45" s="232">
        <f>SUM(F45:M45)</f>
        <v>0</v>
      </c>
      <c r="O45" s="222"/>
      <c r="P45" s="224"/>
      <c r="Q45" s="234">
        <f>SUM(O45:P45)</f>
        <v>0</v>
      </c>
      <c r="S45" s="294" t="s">
        <v>134</v>
      </c>
      <c r="T45" s="295"/>
      <c r="U45" s="296"/>
    </row>
    <row r="46" spans="1:25" ht="21.95" customHeight="1" x14ac:dyDescent="0.25">
      <c r="A46" s="115" t="s">
        <v>63</v>
      </c>
      <c r="B46" s="116" t="s">
        <v>64</v>
      </c>
      <c r="C46" s="211" t="s">
        <v>62</v>
      </c>
      <c r="D46" s="215"/>
      <c r="E46" s="219">
        <f t="shared" ref="E46:E60" si="16">SUM(N46,Q46)</f>
        <v>0</v>
      </c>
      <c r="F46" s="225"/>
      <c r="G46" s="112"/>
      <c r="H46" s="112"/>
      <c r="I46" s="112"/>
      <c r="J46" s="112"/>
      <c r="K46" s="112"/>
      <c r="L46" s="112"/>
      <c r="M46" s="226"/>
      <c r="N46" s="219">
        <f>SUM(F46:M46)</f>
        <v>0</v>
      </c>
      <c r="O46" s="225"/>
      <c r="P46" s="226"/>
      <c r="Q46" s="235">
        <f>SUM(O46:P46)</f>
        <v>0</v>
      </c>
      <c r="S46" s="297"/>
      <c r="T46" s="298"/>
      <c r="U46" s="299"/>
    </row>
    <row r="47" spans="1:25" ht="21.95" customHeight="1" x14ac:dyDescent="0.25">
      <c r="A47" s="115" t="s">
        <v>65</v>
      </c>
      <c r="B47" s="120" t="s">
        <v>24</v>
      </c>
      <c r="C47" s="212">
        <v>33038</v>
      </c>
      <c r="D47" s="216"/>
      <c r="E47" s="219">
        <f t="shared" si="16"/>
        <v>0</v>
      </c>
      <c r="F47" s="225"/>
      <c r="G47" s="112"/>
      <c r="H47" s="112"/>
      <c r="I47" s="112"/>
      <c r="J47" s="112"/>
      <c r="K47" s="112"/>
      <c r="L47" s="112"/>
      <c r="M47" s="226"/>
      <c r="N47" s="219">
        <f t="shared" ref="N47:N60" si="17">SUM(F47:M47)</f>
        <v>0</v>
      </c>
      <c r="O47" s="225"/>
      <c r="P47" s="226"/>
      <c r="Q47" s="235">
        <f t="shared" ref="Q47:Q60" si="18">SUM(O47:P47)</f>
        <v>0</v>
      </c>
      <c r="S47" s="300" t="s">
        <v>135</v>
      </c>
      <c r="T47" s="301"/>
      <c r="U47" s="302"/>
      <c r="X47" s="123"/>
      <c r="Y47" s="123"/>
    </row>
    <row r="48" spans="1:25" ht="21.95" customHeight="1" x14ac:dyDescent="0.25">
      <c r="A48" s="115" t="s">
        <v>65</v>
      </c>
      <c r="B48" s="120" t="s">
        <v>24</v>
      </c>
      <c r="C48" s="212">
        <v>33080</v>
      </c>
      <c r="D48" s="216"/>
      <c r="E48" s="219">
        <f t="shared" si="16"/>
        <v>0</v>
      </c>
      <c r="F48" s="225"/>
      <c r="G48" s="112"/>
      <c r="H48" s="112"/>
      <c r="I48" s="112"/>
      <c r="J48" s="112"/>
      <c r="K48" s="112"/>
      <c r="L48" s="112"/>
      <c r="M48" s="226"/>
      <c r="N48" s="219">
        <f t="shared" si="17"/>
        <v>0</v>
      </c>
      <c r="O48" s="225"/>
      <c r="P48" s="226"/>
      <c r="Q48" s="235">
        <f t="shared" si="18"/>
        <v>0</v>
      </c>
      <c r="S48" s="303"/>
      <c r="T48" s="304"/>
      <c r="U48" s="305"/>
      <c r="X48" s="123"/>
      <c r="Y48" s="123"/>
    </row>
    <row r="49" spans="1:21" ht="21.95" customHeight="1" x14ac:dyDescent="0.25">
      <c r="A49" s="115" t="s">
        <v>65</v>
      </c>
      <c r="B49" s="120" t="s">
        <v>24</v>
      </c>
      <c r="C49" s="212"/>
      <c r="D49" s="216"/>
      <c r="E49" s="219">
        <f t="shared" si="16"/>
        <v>0</v>
      </c>
      <c r="F49" s="225"/>
      <c r="G49" s="112"/>
      <c r="H49" s="112"/>
      <c r="I49" s="112"/>
      <c r="J49" s="112"/>
      <c r="K49" s="112"/>
      <c r="L49" s="112"/>
      <c r="M49" s="226"/>
      <c r="N49" s="219">
        <f t="shared" si="17"/>
        <v>0</v>
      </c>
      <c r="O49" s="225"/>
      <c r="P49" s="226"/>
      <c r="Q49" s="235">
        <f t="shared" si="18"/>
        <v>0</v>
      </c>
      <c r="S49" s="303"/>
      <c r="T49" s="304"/>
      <c r="U49" s="305"/>
    </row>
    <row r="50" spans="1:21" ht="21.95" customHeight="1" x14ac:dyDescent="0.25">
      <c r="A50" s="115" t="s">
        <v>65</v>
      </c>
      <c r="B50" s="158" t="s">
        <v>24</v>
      </c>
      <c r="C50" s="213">
        <v>33079</v>
      </c>
      <c r="D50" s="217"/>
      <c r="E50" s="220">
        <f t="shared" si="16"/>
        <v>0</v>
      </c>
      <c r="F50" s="227"/>
      <c r="G50" s="162"/>
      <c r="H50" s="162"/>
      <c r="I50" s="162"/>
      <c r="J50" s="162"/>
      <c r="K50" s="162"/>
      <c r="L50" s="162"/>
      <c r="M50" s="228"/>
      <c r="N50" s="219">
        <f t="shared" si="17"/>
        <v>0</v>
      </c>
      <c r="O50" s="227"/>
      <c r="P50" s="228"/>
      <c r="Q50" s="235">
        <f t="shared" si="18"/>
        <v>0</v>
      </c>
      <c r="S50" s="303"/>
      <c r="T50" s="304"/>
      <c r="U50" s="305"/>
    </row>
    <row r="51" spans="1:21" ht="21.95" customHeight="1" x14ac:dyDescent="0.25">
      <c r="A51" s="115" t="s">
        <v>65</v>
      </c>
      <c r="B51" s="158" t="s">
        <v>24</v>
      </c>
      <c r="C51" s="213"/>
      <c r="D51" s="217"/>
      <c r="E51" s="220">
        <f t="shared" si="16"/>
        <v>0</v>
      </c>
      <c r="F51" s="227"/>
      <c r="G51" s="162"/>
      <c r="H51" s="162"/>
      <c r="I51" s="162"/>
      <c r="J51" s="162"/>
      <c r="K51" s="162"/>
      <c r="L51" s="162"/>
      <c r="M51" s="228"/>
      <c r="N51" s="219">
        <f t="shared" si="17"/>
        <v>0</v>
      </c>
      <c r="O51" s="227"/>
      <c r="P51" s="228"/>
      <c r="Q51" s="235">
        <f t="shared" si="18"/>
        <v>0</v>
      </c>
      <c r="S51" s="303"/>
      <c r="T51" s="304"/>
      <c r="U51" s="305"/>
    </row>
    <row r="52" spans="1:21" ht="21.95" customHeight="1" x14ac:dyDescent="0.25">
      <c r="A52" s="115" t="s">
        <v>65</v>
      </c>
      <c r="B52" s="158" t="s">
        <v>24</v>
      </c>
      <c r="C52" s="213"/>
      <c r="D52" s="217"/>
      <c r="E52" s="220">
        <f t="shared" si="16"/>
        <v>0</v>
      </c>
      <c r="F52" s="227"/>
      <c r="G52" s="162"/>
      <c r="H52" s="162"/>
      <c r="I52" s="162"/>
      <c r="J52" s="162"/>
      <c r="K52" s="162"/>
      <c r="L52" s="162"/>
      <c r="M52" s="228"/>
      <c r="N52" s="219">
        <f t="shared" si="17"/>
        <v>0</v>
      </c>
      <c r="O52" s="227"/>
      <c r="P52" s="228"/>
      <c r="Q52" s="235">
        <f t="shared" si="18"/>
        <v>0</v>
      </c>
      <c r="S52" s="303"/>
      <c r="T52" s="304"/>
      <c r="U52" s="305"/>
    </row>
    <row r="53" spans="1:21" ht="21.95" customHeight="1" x14ac:dyDescent="0.25">
      <c r="A53" s="115" t="s">
        <v>65</v>
      </c>
      <c r="B53" s="158" t="s">
        <v>24</v>
      </c>
      <c r="C53" s="213"/>
      <c r="D53" s="217"/>
      <c r="E53" s="220">
        <f t="shared" si="16"/>
        <v>0</v>
      </c>
      <c r="F53" s="227"/>
      <c r="G53" s="162"/>
      <c r="H53" s="162"/>
      <c r="I53" s="162"/>
      <c r="J53" s="162"/>
      <c r="K53" s="162"/>
      <c r="L53" s="162"/>
      <c r="M53" s="228"/>
      <c r="N53" s="219">
        <f t="shared" si="17"/>
        <v>0</v>
      </c>
      <c r="O53" s="227"/>
      <c r="P53" s="228"/>
      <c r="Q53" s="235">
        <f t="shared" si="18"/>
        <v>0</v>
      </c>
      <c r="S53" s="303"/>
      <c r="T53" s="304"/>
      <c r="U53" s="305"/>
    </row>
    <row r="54" spans="1:21" ht="21.95" customHeight="1" x14ac:dyDescent="0.25">
      <c r="A54" s="115" t="s">
        <v>65</v>
      </c>
      <c r="B54" s="158" t="s">
        <v>24</v>
      </c>
      <c r="C54" s="213"/>
      <c r="D54" s="217"/>
      <c r="E54" s="220">
        <f t="shared" si="16"/>
        <v>0</v>
      </c>
      <c r="F54" s="227"/>
      <c r="G54" s="162"/>
      <c r="H54" s="162"/>
      <c r="I54" s="162"/>
      <c r="J54" s="162"/>
      <c r="K54" s="162"/>
      <c r="L54" s="162"/>
      <c r="M54" s="228"/>
      <c r="N54" s="219">
        <f t="shared" si="17"/>
        <v>0</v>
      </c>
      <c r="O54" s="227"/>
      <c r="P54" s="228"/>
      <c r="Q54" s="235">
        <f t="shared" si="18"/>
        <v>0</v>
      </c>
      <c r="S54" s="303"/>
      <c r="T54" s="304"/>
      <c r="U54" s="305"/>
    </row>
    <row r="55" spans="1:21" ht="21.95" customHeight="1" x14ac:dyDescent="0.25">
      <c r="A55" s="115" t="s">
        <v>65</v>
      </c>
      <c r="B55" s="158" t="s">
        <v>24</v>
      </c>
      <c r="C55" s="213"/>
      <c r="D55" s="217"/>
      <c r="E55" s="220">
        <f t="shared" si="16"/>
        <v>0</v>
      </c>
      <c r="F55" s="227"/>
      <c r="G55" s="162"/>
      <c r="H55" s="162"/>
      <c r="I55" s="162"/>
      <c r="J55" s="162"/>
      <c r="K55" s="162"/>
      <c r="L55" s="162"/>
      <c r="M55" s="228"/>
      <c r="N55" s="219">
        <f t="shared" si="17"/>
        <v>0</v>
      </c>
      <c r="O55" s="227"/>
      <c r="P55" s="228"/>
      <c r="Q55" s="235">
        <f t="shared" si="18"/>
        <v>0</v>
      </c>
      <c r="S55" s="303"/>
      <c r="T55" s="304"/>
      <c r="U55" s="305"/>
    </row>
    <row r="56" spans="1:21" ht="21.95" customHeight="1" x14ac:dyDescent="0.25">
      <c r="A56" s="115" t="s">
        <v>65</v>
      </c>
      <c r="B56" s="158" t="s">
        <v>24</v>
      </c>
      <c r="C56" s="213"/>
      <c r="D56" s="217"/>
      <c r="E56" s="220">
        <f t="shared" si="16"/>
        <v>0</v>
      </c>
      <c r="F56" s="227"/>
      <c r="G56" s="162"/>
      <c r="H56" s="162"/>
      <c r="I56" s="162"/>
      <c r="J56" s="162"/>
      <c r="K56" s="162"/>
      <c r="L56" s="162"/>
      <c r="M56" s="228"/>
      <c r="N56" s="219">
        <f t="shared" si="17"/>
        <v>0</v>
      </c>
      <c r="O56" s="227"/>
      <c r="P56" s="228"/>
      <c r="Q56" s="235">
        <f t="shared" si="18"/>
        <v>0</v>
      </c>
      <c r="S56" s="303"/>
      <c r="T56" s="304"/>
      <c r="U56" s="305"/>
    </row>
    <row r="57" spans="1:21" ht="21.95" customHeight="1" x14ac:dyDescent="0.25">
      <c r="A57" s="115" t="s">
        <v>65</v>
      </c>
      <c r="B57" s="158" t="s">
        <v>64</v>
      </c>
      <c r="C57" s="213"/>
      <c r="D57" s="217"/>
      <c r="E57" s="220">
        <f t="shared" si="16"/>
        <v>0</v>
      </c>
      <c r="F57" s="227"/>
      <c r="G57" s="162"/>
      <c r="H57" s="162"/>
      <c r="I57" s="162"/>
      <c r="J57" s="162"/>
      <c r="K57" s="162"/>
      <c r="L57" s="162"/>
      <c r="M57" s="228"/>
      <c r="N57" s="219">
        <f t="shared" si="17"/>
        <v>0</v>
      </c>
      <c r="O57" s="227"/>
      <c r="P57" s="228"/>
      <c r="Q57" s="235">
        <f t="shared" si="18"/>
        <v>0</v>
      </c>
      <c r="S57" s="303"/>
      <c r="T57" s="304"/>
      <c r="U57" s="305"/>
    </row>
    <row r="58" spans="1:21" ht="21.95" customHeight="1" x14ac:dyDescent="0.25">
      <c r="A58" s="115" t="s">
        <v>65</v>
      </c>
      <c r="B58" s="158" t="s">
        <v>24</v>
      </c>
      <c r="C58" s="213"/>
      <c r="D58" s="217"/>
      <c r="E58" s="220">
        <f t="shared" si="16"/>
        <v>0</v>
      </c>
      <c r="F58" s="227"/>
      <c r="G58" s="162"/>
      <c r="H58" s="162"/>
      <c r="I58" s="162"/>
      <c r="J58" s="162"/>
      <c r="K58" s="162"/>
      <c r="L58" s="162"/>
      <c r="M58" s="228"/>
      <c r="N58" s="219">
        <f t="shared" si="17"/>
        <v>0</v>
      </c>
      <c r="O58" s="227"/>
      <c r="P58" s="228"/>
      <c r="Q58" s="235">
        <f t="shared" si="18"/>
        <v>0</v>
      </c>
      <c r="S58" s="303"/>
      <c r="T58" s="304"/>
      <c r="U58" s="305"/>
    </row>
    <row r="59" spans="1:21" ht="21.95" customHeight="1" x14ac:dyDescent="0.25">
      <c r="A59" s="115" t="s">
        <v>65</v>
      </c>
      <c r="B59" s="158" t="s">
        <v>64</v>
      </c>
      <c r="C59" s="213"/>
      <c r="D59" s="217"/>
      <c r="E59" s="220">
        <f t="shared" si="16"/>
        <v>0</v>
      </c>
      <c r="F59" s="227"/>
      <c r="G59" s="162"/>
      <c r="H59" s="162"/>
      <c r="I59" s="162"/>
      <c r="J59" s="162"/>
      <c r="K59" s="162"/>
      <c r="L59" s="162"/>
      <c r="M59" s="228"/>
      <c r="N59" s="219">
        <f t="shared" si="17"/>
        <v>0</v>
      </c>
      <c r="O59" s="227"/>
      <c r="P59" s="228"/>
      <c r="Q59" s="235">
        <f t="shared" si="18"/>
        <v>0</v>
      </c>
      <c r="S59" s="303"/>
      <c r="T59" s="304"/>
      <c r="U59" s="305"/>
    </row>
    <row r="60" spans="1:21" ht="21.95" customHeight="1" thickBot="1" x14ac:dyDescent="0.3">
      <c r="A60" s="124" t="s">
        <v>65</v>
      </c>
      <c r="B60" s="163" t="s">
        <v>64</v>
      </c>
      <c r="C60" s="213"/>
      <c r="D60" s="218"/>
      <c r="E60" s="221">
        <f t="shared" si="16"/>
        <v>0</v>
      </c>
      <c r="F60" s="229"/>
      <c r="G60" s="230"/>
      <c r="H60" s="230"/>
      <c r="I60" s="230"/>
      <c r="J60" s="230"/>
      <c r="K60" s="230"/>
      <c r="L60" s="230"/>
      <c r="M60" s="231"/>
      <c r="N60" s="233">
        <f t="shared" si="17"/>
        <v>0</v>
      </c>
      <c r="O60" s="229"/>
      <c r="P60" s="231"/>
      <c r="Q60" s="236">
        <f t="shared" si="18"/>
        <v>0</v>
      </c>
      <c r="S60" s="306"/>
      <c r="T60" s="307"/>
      <c r="U60" s="308"/>
    </row>
    <row r="61" spans="1:21" ht="21.95" customHeight="1" thickTop="1" x14ac:dyDescent="0.25">
      <c r="A61" s="93" t="s">
        <v>66</v>
      </c>
      <c r="B61" s="127" t="s">
        <v>24</v>
      </c>
      <c r="C61" s="128" t="s">
        <v>67</v>
      </c>
      <c r="D61" s="214">
        <f>D43-SUMIFS(D$45:D$49,$B$45:$B$49,$B61)</f>
        <v>0</v>
      </c>
      <c r="E61" s="97">
        <f>SUM(N61,Q61)</f>
        <v>0</v>
      </c>
      <c r="F61" s="214">
        <f>F43-SUMIFS(F$45:F$49,$B$45:$B$49,$B61)</f>
        <v>0</v>
      </c>
      <c r="G61" s="214">
        <f t="shared" ref="G61:M62" si="19">G43-SUMIFS(G$45:G$49,$B$45:$B$49,$B61)</f>
        <v>0</v>
      </c>
      <c r="H61" s="214">
        <f t="shared" si="19"/>
        <v>0</v>
      </c>
      <c r="I61" s="214">
        <f t="shared" si="19"/>
        <v>0</v>
      </c>
      <c r="J61" s="214">
        <f t="shared" si="19"/>
        <v>0</v>
      </c>
      <c r="K61" s="214">
        <f t="shared" si="19"/>
        <v>0</v>
      </c>
      <c r="L61" s="214">
        <f t="shared" si="19"/>
        <v>0</v>
      </c>
      <c r="M61" s="214">
        <f t="shared" si="19"/>
        <v>0</v>
      </c>
      <c r="N61" s="97">
        <f>SUM(F61:M61)</f>
        <v>0</v>
      </c>
      <c r="O61" s="214">
        <f t="shared" ref="O61:P62" si="20">O43-SUMIFS(O$45:O$49,$B$45:$B$49,$B61)</f>
        <v>0</v>
      </c>
      <c r="P61" s="214">
        <f t="shared" si="20"/>
        <v>0</v>
      </c>
      <c r="Q61" s="99">
        <f>SUM(O61:P61)</f>
        <v>0</v>
      </c>
      <c r="S61" s="309" t="s">
        <v>68</v>
      </c>
      <c r="T61" s="310"/>
      <c r="U61" s="311"/>
    </row>
    <row r="62" spans="1:21" ht="21.95" customHeight="1" x14ac:dyDescent="0.25">
      <c r="A62" s="100" t="s">
        <v>69</v>
      </c>
      <c r="B62" s="130" t="s">
        <v>64</v>
      </c>
      <c r="C62" s="131" t="s">
        <v>67</v>
      </c>
      <c r="D62" s="132">
        <f>D44-SUMIFS(D$45:D$49,$B$45:$B$49,$B62)</f>
        <v>0</v>
      </c>
      <c r="E62" s="104">
        <f>SUM(N62,Q62)</f>
        <v>0</v>
      </c>
      <c r="F62" s="132">
        <f>F44-SUMIFS(F$45:F$49,$B$45:$B$49,$B62)</f>
        <v>0</v>
      </c>
      <c r="G62" s="132">
        <f t="shared" si="19"/>
        <v>0</v>
      </c>
      <c r="H62" s="132">
        <f t="shared" si="19"/>
        <v>0</v>
      </c>
      <c r="I62" s="132">
        <f t="shared" si="19"/>
        <v>0</v>
      </c>
      <c r="J62" s="132">
        <f t="shared" si="19"/>
        <v>0</v>
      </c>
      <c r="K62" s="132">
        <f t="shared" si="19"/>
        <v>0</v>
      </c>
      <c r="L62" s="132">
        <f t="shared" si="19"/>
        <v>0</v>
      </c>
      <c r="M62" s="132">
        <f t="shared" si="19"/>
        <v>0</v>
      </c>
      <c r="N62" s="104">
        <f>SUM(F62:M62)</f>
        <v>0</v>
      </c>
      <c r="O62" s="132">
        <f t="shared" si="20"/>
        <v>0</v>
      </c>
      <c r="P62" s="132">
        <f t="shared" si="20"/>
        <v>0</v>
      </c>
      <c r="Q62" s="106">
        <f>SUM(O62:P62)</f>
        <v>0</v>
      </c>
      <c r="S62" s="312"/>
      <c r="T62" s="313"/>
      <c r="U62" s="314"/>
    </row>
    <row r="63" spans="1:21" x14ac:dyDescent="0.25">
      <c r="B63" s="133"/>
      <c r="C63" s="133"/>
      <c r="D63" s="134"/>
      <c r="E63" s="135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1:21" x14ac:dyDescent="0.25">
      <c r="C64" s="136"/>
      <c r="F64" s="137"/>
      <c r="G64" s="137"/>
      <c r="H64" s="137"/>
      <c r="I64" s="137"/>
      <c r="J64" s="137"/>
      <c r="K64" s="138"/>
      <c r="L64" s="137"/>
      <c r="M64" s="137"/>
      <c r="N64" s="137"/>
      <c r="O64" s="137"/>
      <c r="P64" s="137"/>
      <c r="Q64" s="137"/>
    </row>
    <row r="65" spans="1:21" x14ac:dyDescent="0.25">
      <c r="C65" s="136"/>
      <c r="F65" s="137"/>
      <c r="G65" s="137"/>
      <c r="H65" s="137"/>
      <c r="I65" s="137"/>
      <c r="J65" s="137"/>
      <c r="K65" s="138"/>
      <c r="L65" s="137"/>
      <c r="M65" s="137"/>
      <c r="N65" s="137"/>
      <c r="O65" s="137"/>
      <c r="P65" s="137"/>
      <c r="Q65" s="137"/>
    </row>
    <row r="69" spans="1:21" ht="31.5" customHeight="1" x14ac:dyDescent="0.3">
      <c r="B69" s="19" t="s">
        <v>70</v>
      </c>
      <c r="C69" s="20"/>
      <c r="I69" s="12"/>
      <c r="J69" s="12"/>
      <c r="K69" s="16"/>
      <c r="L69" s="12"/>
      <c r="N69" s="17"/>
      <c r="Q69" s="21"/>
      <c r="R69" s="22">
        <f>R3</f>
        <v>0</v>
      </c>
      <c r="S69" s="23" t="s">
        <v>107</v>
      </c>
      <c r="T69" s="24"/>
      <c r="U69" s="24"/>
    </row>
    <row r="70" spans="1:21" ht="30.75" customHeight="1" x14ac:dyDescent="0.25">
      <c r="A70" s="287" t="s">
        <v>3</v>
      </c>
      <c r="B70" s="315" t="s">
        <v>106</v>
      </c>
      <c r="C70" s="316"/>
      <c r="D70" s="287" t="s">
        <v>4</v>
      </c>
      <c r="E70" s="287" t="s">
        <v>5</v>
      </c>
      <c r="F70" s="265" t="s">
        <v>6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87" t="s">
        <v>7</v>
      </c>
      <c r="S70" s="287" t="s">
        <v>8</v>
      </c>
      <c r="T70" s="287"/>
      <c r="U70" s="287"/>
    </row>
    <row r="71" spans="1:21" ht="48" customHeight="1" x14ac:dyDescent="0.25">
      <c r="A71" s="287"/>
      <c r="B71" s="317"/>
      <c r="C71" s="318"/>
      <c r="D71" s="287"/>
      <c r="E71" s="287"/>
      <c r="F71" s="25" t="s">
        <v>9</v>
      </c>
      <c r="G71" s="25" t="s">
        <v>10</v>
      </c>
      <c r="H71" s="25" t="s">
        <v>11</v>
      </c>
      <c r="I71" s="25" t="s">
        <v>12</v>
      </c>
      <c r="J71" s="25" t="s">
        <v>13</v>
      </c>
      <c r="K71" s="26" t="s">
        <v>14</v>
      </c>
      <c r="L71" s="25" t="s">
        <v>15</v>
      </c>
      <c r="M71" s="25" t="s">
        <v>16</v>
      </c>
      <c r="N71" s="27" t="s">
        <v>17</v>
      </c>
      <c r="O71" s="25" t="s">
        <v>18</v>
      </c>
      <c r="P71" s="25" t="s">
        <v>19</v>
      </c>
      <c r="Q71" s="27" t="s">
        <v>20</v>
      </c>
      <c r="R71" s="287"/>
      <c r="S71" s="28" t="s">
        <v>21</v>
      </c>
      <c r="T71" s="28" t="s">
        <v>22</v>
      </c>
      <c r="U71" s="29" t="s">
        <v>23</v>
      </c>
    </row>
    <row r="72" spans="1:21" s="36" customFormat="1" x14ac:dyDescent="0.2">
      <c r="A72" s="30">
        <v>1</v>
      </c>
      <c r="B72" s="285" t="s">
        <v>24</v>
      </c>
      <c r="C72" s="286"/>
      <c r="D72" s="31">
        <f>D6</f>
        <v>0</v>
      </c>
      <c r="E72" s="32" t="e">
        <f t="shared" ref="E72:E74" si="21">N72+Q72</f>
        <v>#DIV/0!</v>
      </c>
      <c r="F72" s="32" t="e">
        <f t="shared" ref="F72:P73" si="22">F6</f>
        <v>#DIV/0!</v>
      </c>
      <c r="G72" s="32" t="e">
        <f t="shared" si="22"/>
        <v>#DIV/0!</v>
      </c>
      <c r="H72" s="32" t="e">
        <f t="shared" si="22"/>
        <v>#DIV/0!</v>
      </c>
      <c r="I72" s="32" t="e">
        <f t="shared" si="22"/>
        <v>#DIV/0!</v>
      </c>
      <c r="J72" s="32" t="e">
        <f t="shared" si="22"/>
        <v>#DIV/0!</v>
      </c>
      <c r="K72" s="33" t="e">
        <f t="shared" si="22"/>
        <v>#DIV/0!</v>
      </c>
      <c r="L72" s="33" t="e">
        <f t="shared" si="22"/>
        <v>#DIV/0!</v>
      </c>
      <c r="M72" s="32" t="e">
        <f t="shared" si="22"/>
        <v>#DIV/0!</v>
      </c>
      <c r="N72" s="34" t="e">
        <f>SUM(F72:M72)</f>
        <v>#DIV/0!</v>
      </c>
      <c r="O72" s="32" t="e">
        <f t="shared" si="22"/>
        <v>#DIV/0!</v>
      </c>
      <c r="P72" s="32" t="e">
        <f t="shared" si="22"/>
        <v>#DIV/0!</v>
      </c>
      <c r="Q72" s="34" t="e">
        <f>O72+P72</f>
        <v>#DIV/0!</v>
      </c>
      <c r="R72" s="35" t="e">
        <f>Q72/F72*100</f>
        <v>#DIV/0!</v>
      </c>
      <c r="S72" s="35" t="s">
        <v>25</v>
      </c>
      <c r="T72" s="35" t="s">
        <v>25</v>
      </c>
      <c r="U72" s="35" t="s">
        <v>25</v>
      </c>
    </row>
    <row r="73" spans="1:21" s="36" customFormat="1" x14ac:dyDescent="0.2">
      <c r="A73" s="30">
        <v>2</v>
      </c>
      <c r="B73" s="285" t="s">
        <v>26</v>
      </c>
      <c r="C73" s="286"/>
      <c r="D73" s="31">
        <f>D7</f>
        <v>0</v>
      </c>
      <c r="E73" s="32" t="e">
        <f t="shared" si="21"/>
        <v>#DIV/0!</v>
      </c>
      <c r="F73" s="32" t="e">
        <f t="shared" si="22"/>
        <v>#DIV/0!</v>
      </c>
      <c r="G73" s="32" t="e">
        <f t="shared" si="22"/>
        <v>#DIV/0!</v>
      </c>
      <c r="H73" s="32" t="e">
        <f t="shared" si="22"/>
        <v>#DIV/0!</v>
      </c>
      <c r="I73" s="32" t="e">
        <f t="shared" si="22"/>
        <v>#DIV/0!</v>
      </c>
      <c r="J73" s="32" t="e">
        <f t="shared" si="22"/>
        <v>#DIV/0!</v>
      </c>
      <c r="K73" s="33" t="e">
        <f t="shared" si="22"/>
        <v>#DIV/0!</v>
      </c>
      <c r="L73" s="33" t="e">
        <f t="shared" si="22"/>
        <v>#DIV/0!</v>
      </c>
      <c r="M73" s="32" t="e">
        <f t="shared" si="22"/>
        <v>#DIV/0!</v>
      </c>
      <c r="N73" s="34" t="e">
        <f>SUM(F73:M73)</f>
        <v>#DIV/0!</v>
      </c>
      <c r="O73" s="32" t="e">
        <f t="shared" si="22"/>
        <v>#DIV/0!</v>
      </c>
      <c r="P73" s="32" t="e">
        <f t="shared" si="22"/>
        <v>#DIV/0!</v>
      </c>
      <c r="Q73" s="34" t="e">
        <f>O73+P73</f>
        <v>#DIV/0!</v>
      </c>
      <c r="R73" s="35" t="e">
        <f>Q73/F73*100</f>
        <v>#DIV/0!</v>
      </c>
      <c r="S73" s="37" t="s">
        <v>25</v>
      </c>
      <c r="T73" s="35" t="s">
        <v>25</v>
      </c>
      <c r="U73" s="35" t="s">
        <v>25</v>
      </c>
    </row>
    <row r="74" spans="1:21" s="36" customFormat="1" ht="28.5" customHeight="1" x14ac:dyDescent="0.2">
      <c r="A74" s="30">
        <v>3</v>
      </c>
      <c r="B74" s="285" t="s">
        <v>121</v>
      </c>
      <c r="C74" s="286"/>
      <c r="D74" s="38">
        <f>D72+D73</f>
        <v>0</v>
      </c>
      <c r="E74" s="39" t="e">
        <f t="shared" si="21"/>
        <v>#DIV/0!</v>
      </c>
      <c r="F74" s="39" t="e">
        <f t="shared" ref="F74:H74" si="23">($D$6*F72+$D$7*F73)/$D$8</f>
        <v>#DIV/0!</v>
      </c>
      <c r="G74" s="39" t="e">
        <f t="shared" si="23"/>
        <v>#DIV/0!</v>
      </c>
      <c r="H74" s="40" t="e">
        <f t="shared" si="23"/>
        <v>#DIV/0!</v>
      </c>
      <c r="I74" s="40" t="e">
        <f>($D$6*I72+$D$7*I73)/$D$8</f>
        <v>#DIV/0!</v>
      </c>
      <c r="J74" s="40" t="e">
        <f>($D$6*J72+$D$7*J73)/$D$8</f>
        <v>#DIV/0!</v>
      </c>
      <c r="K74" s="41" t="e">
        <f t="shared" ref="K74:M74" si="24">($D$6*K72+$D$7*K73)/$D$8</f>
        <v>#DIV/0!</v>
      </c>
      <c r="L74" s="40" t="e">
        <f t="shared" si="24"/>
        <v>#DIV/0!</v>
      </c>
      <c r="M74" s="40" t="e">
        <f t="shared" si="24"/>
        <v>#DIV/0!</v>
      </c>
      <c r="N74" s="42" t="e">
        <f>SUM(F74:M74)</f>
        <v>#DIV/0!</v>
      </c>
      <c r="O74" s="39" t="e">
        <f>($D$6*O72+$D$7*O73)/$D$8</f>
        <v>#DIV/0!</v>
      </c>
      <c r="P74" s="40" t="e">
        <f>($D$6*P72+$D$7*P73)/$D$8</f>
        <v>#DIV/0!</v>
      </c>
      <c r="Q74" s="42" t="e">
        <f>O74+P74</f>
        <v>#DIV/0!</v>
      </c>
      <c r="R74" s="43" t="e">
        <f>Q74/F74*100</f>
        <v>#DIV/0!</v>
      </c>
      <c r="S74" s="39" t="e">
        <f>ROUND(((Q74+N74)*12*D74)/1000,0)</f>
        <v>#DIV/0!</v>
      </c>
      <c r="T74" s="44">
        <f>T8</f>
        <v>0</v>
      </c>
      <c r="U74" s="39" t="e">
        <f>SUM(S74:T74)</f>
        <v>#DIV/0!</v>
      </c>
    </row>
    <row r="75" spans="1:21" s="36" customFormat="1" x14ac:dyDescent="0.2">
      <c r="A75" s="30"/>
      <c r="B75" s="285" t="s">
        <v>108</v>
      </c>
      <c r="C75" s="286"/>
      <c r="D75" s="45" t="s">
        <v>25</v>
      </c>
      <c r="E75" s="39" t="e">
        <f>N75+Q75</f>
        <v>#DIV/0!</v>
      </c>
      <c r="F75" s="32" t="e">
        <f>F72*F76</f>
        <v>#DIV/0!</v>
      </c>
      <c r="G75" s="32" t="e">
        <f t="shared" ref="G75:M75" si="25">G72*G76</f>
        <v>#DIV/0!</v>
      </c>
      <c r="H75" s="32" t="e">
        <f t="shared" si="25"/>
        <v>#DIV/0!</v>
      </c>
      <c r="I75" s="32" t="e">
        <f t="shared" si="25"/>
        <v>#DIV/0!</v>
      </c>
      <c r="J75" s="32" t="e">
        <f t="shared" si="25"/>
        <v>#DIV/0!</v>
      </c>
      <c r="K75" s="32" t="e">
        <f t="shared" si="25"/>
        <v>#DIV/0!</v>
      </c>
      <c r="L75" s="32" t="e">
        <f t="shared" si="25"/>
        <v>#DIV/0!</v>
      </c>
      <c r="M75" s="32" t="e">
        <f t="shared" si="25"/>
        <v>#DIV/0!</v>
      </c>
      <c r="N75" s="34" t="e">
        <f t="shared" ref="N75" si="26">SUM(F75:M75)</f>
        <v>#DIV/0!</v>
      </c>
      <c r="O75" s="32" t="e">
        <f>O72*O76</f>
        <v>#DIV/0!</v>
      </c>
      <c r="P75" s="32" t="e">
        <f>P72*P76</f>
        <v>#DIV/0!</v>
      </c>
      <c r="Q75" s="34" t="e">
        <f>O75+P75</f>
        <v>#DIV/0!</v>
      </c>
      <c r="R75" s="43"/>
      <c r="S75" s="39"/>
      <c r="T75" s="46"/>
      <c r="U75" s="39"/>
    </row>
    <row r="76" spans="1:21" s="36" customFormat="1" x14ac:dyDescent="0.2">
      <c r="A76" s="30"/>
      <c r="B76" s="285" t="s">
        <v>27</v>
      </c>
      <c r="C76" s="286"/>
      <c r="D76" s="45" t="s">
        <v>25</v>
      </c>
      <c r="E76" s="32"/>
      <c r="F76" s="47">
        <v>0.04</v>
      </c>
      <c r="G76" s="47">
        <f>F76*0.82</f>
        <v>3.2799999999999996E-2</v>
      </c>
      <c r="H76" s="47">
        <v>0</v>
      </c>
      <c r="I76" s="47">
        <v>0</v>
      </c>
      <c r="J76" s="47">
        <v>0</v>
      </c>
      <c r="K76" s="47">
        <f>F76*0.82</f>
        <v>3.2799999999999996E-2</v>
      </c>
      <c r="L76" s="47">
        <f>F76*0.82</f>
        <v>3.2799999999999996E-2</v>
      </c>
      <c r="M76" s="47">
        <v>0</v>
      </c>
      <c r="N76" s="32"/>
      <c r="O76" s="47">
        <v>0.05</v>
      </c>
      <c r="P76" s="47">
        <v>0.05</v>
      </c>
      <c r="Q76" s="32"/>
      <c r="R76" s="43"/>
      <c r="S76" s="39"/>
      <c r="T76" s="46"/>
      <c r="U76" s="39"/>
    </row>
    <row r="77" spans="1:21" s="36" customFormat="1" x14ac:dyDescent="0.2">
      <c r="A77" s="30"/>
      <c r="B77" s="285" t="s">
        <v>109</v>
      </c>
      <c r="C77" s="286"/>
      <c r="D77" s="45" t="s">
        <v>25</v>
      </c>
      <c r="E77" s="39" t="e">
        <f t="shared" ref="E77" si="27">N77+Q77</f>
        <v>#DIV/0!</v>
      </c>
      <c r="F77" s="248" t="e">
        <f>(F73*F78)</f>
        <v>#DIV/0!</v>
      </c>
      <c r="G77" s="32" t="e">
        <f t="shared" ref="G77:M77" si="28">G73*G78</f>
        <v>#DIV/0!</v>
      </c>
      <c r="H77" s="32" t="e">
        <f t="shared" si="28"/>
        <v>#DIV/0!</v>
      </c>
      <c r="I77" s="32" t="e">
        <f t="shared" si="28"/>
        <v>#DIV/0!</v>
      </c>
      <c r="J77" s="32" t="e">
        <f t="shared" si="28"/>
        <v>#DIV/0!</v>
      </c>
      <c r="K77" s="32" t="e">
        <f t="shared" si="28"/>
        <v>#DIV/0!</v>
      </c>
      <c r="L77" s="32" t="e">
        <f t="shared" si="28"/>
        <v>#DIV/0!</v>
      </c>
      <c r="M77" s="32" t="e">
        <f t="shared" si="28"/>
        <v>#DIV/0!</v>
      </c>
      <c r="N77" s="34" t="e">
        <f t="shared" ref="N77" si="29">SUM(F77:M77)</f>
        <v>#DIV/0!</v>
      </c>
      <c r="O77" s="32" t="e">
        <f>O73*O78</f>
        <v>#DIV/0!</v>
      </c>
      <c r="P77" s="32" t="e">
        <f>P73*P78</f>
        <v>#DIV/0!</v>
      </c>
      <c r="Q77" s="34" t="e">
        <f>O77+P77</f>
        <v>#DIV/0!</v>
      </c>
      <c r="R77" s="43"/>
      <c r="S77" s="39"/>
      <c r="T77" s="46"/>
      <c r="U77" s="39"/>
    </row>
    <row r="78" spans="1:21" s="36" customFormat="1" x14ac:dyDescent="0.2">
      <c r="A78" s="30"/>
      <c r="B78" s="285" t="s">
        <v>28</v>
      </c>
      <c r="C78" s="286"/>
      <c r="D78" s="45" t="s">
        <v>25</v>
      </c>
      <c r="E78" s="32"/>
      <c r="F78" s="47">
        <v>0</v>
      </c>
      <c r="G78" s="47">
        <f>F78*0.82</f>
        <v>0</v>
      </c>
      <c r="H78" s="47">
        <v>0</v>
      </c>
      <c r="I78" s="47">
        <v>0</v>
      </c>
      <c r="J78" s="47">
        <v>0</v>
      </c>
      <c r="K78" s="47">
        <v>0</v>
      </c>
      <c r="L78" s="47">
        <f>F78*0.82</f>
        <v>0</v>
      </c>
      <c r="M78" s="47">
        <v>0</v>
      </c>
      <c r="N78" s="32"/>
      <c r="O78" s="47">
        <v>0.04</v>
      </c>
      <c r="P78" s="47">
        <v>0.04</v>
      </c>
      <c r="Q78" s="32"/>
      <c r="R78" s="43"/>
      <c r="S78" s="39"/>
      <c r="T78" s="46"/>
      <c r="U78" s="39"/>
    </row>
    <row r="79" spans="1:21" s="36" customFormat="1" ht="4.5" customHeight="1" x14ac:dyDescent="0.2">
      <c r="A79" s="139"/>
      <c r="B79" s="140"/>
      <c r="C79" s="140"/>
      <c r="D79" s="141"/>
      <c r="E79" s="142"/>
      <c r="F79" s="143"/>
      <c r="G79" s="143"/>
      <c r="H79" s="143"/>
      <c r="I79" s="143"/>
      <c r="J79" s="143"/>
      <c r="K79" s="143"/>
      <c r="L79" s="143"/>
      <c r="M79" s="143"/>
      <c r="N79" s="142"/>
      <c r="O79" s="143"/>
      <c r="P79" s="143"/>
      <c r="Q79" s="142"/>
      <c r="R79" s="144"/>
      <c r="S79" s="145"/>
      <c r="T79" s="145"/>
      <c r="U79" s="145"/>
    </row>
    <row r="80" spans="1:21" s="36" customFormat="1" x14ac:dyDescent="0.2">
      <c r="A80" s="30">
        <v>4</v>
      </c>
      <c r="B80" s="278" t="s">
        <v>29</v>
      </c>
      <c r="C80" s="279"/>
      <c r="D80" s="48">
        <f>D13</f>
        <v>0</v>
      </c>
      <c r="E80" s="32" t="e">
        <f t="shared" ref="E80" si="30">N80+Q80</f>
        <v>#DIV/0!</v>
      </c>
      <c r="F80" s="32" t="e">
        <f>F72+F75</f>
        <v>#DIV/0!</v>
      </c>
      <c r="G80" s="32" t="e">
        <f>G72+G75</f>
        <v>#DIV/0!</v>
      </c>
      <c r="H80" s="32" t="e">
        <f>H72+H75</f>
        <v>#DIV/0!</v>
      </c>
      <c r="I80" s="32" t="e">
        <f>I72+I75</f>
        <v>#DIV/0!</v>
      </c>
      <c r="J80" s="32" t="e">
        <f>J72+J75</f>
        <v>#DIV/0!</v>
      </c>
      <c r="K80" s="32" t="e">
        <f t="shared" ref="K80:M80" si="31">K72+K75</f>
        <v>#DIV/0!</v>
      </c>
      <c r="L80" s="32" t="e">
        <f t="shared" si="31"/>
        <v>#DIV/0!</v>
      </c>
      <c r="M80" s="32" t="e">
        <f t="shared" si="31"/>
        <v>#DIV/0!</v>
      </c>
      <c r="N80" s="34" t="e">
        <f t="shared" ref="N80" si="32">SUM(F80:M80)</f>
        <v>#DIV/0!</v>
      </c>
      <c r="O80" s="32" t="e">
        <f>O72+O75</f>
        <v>#DIV/0!</v>
      </c>
      <c r="P80" s="32" t="e">
        <f>P72+P75</f>
        <v>#DIV/0!</v>
      </c>
      <c r="Q80" s="34" t="e">
        <f t="shared" ref="Q80" si="33">O80+P80</f>
        <v>#DIV/0!</v>
      </c>
      <c r="R80" s="43" t="e">
        <f>Q80/F80*100</f>
        <v>#DIV/0!</v>
      </c>
      <c r="S80" s="39" t="e">
        <f>ROUND(((Q80+N80)*12*D80)/1000,0)</f>
        <v>#DIV/0!</v>
      </c>
      <c r="T80" s="49">
        <f t="shared" ref="T80" si="34">T13</f>
        <v>0</v>
      </c>
      <c r="U80" s="35" t="s">
        <v>25</v>
      </c>
    </row>
    <row r="81" spans="1:23" s="36" customFormat="1" ht="15.75" customHeight="1" x14ac:dyDescent="0.2">
      <c r="A81" s="265" t="s">
        <v>71</v>
      </c>
      <c r="B81" s="266" t="s">
        <v>31</v>
      </c>
      <c r="C81" s="267"/>
      <c r="D81" s="51" t="s">
        <v>32</v>
      </c>
      <c r="E81" s="262"/>
      <c r="F81" s="270"/>
      <c r="G81" s="270"/>
      <c r="H81" s="270"/>
      <c r="I81" s="270"/>
      <c r="J81" s="270"/>
      <c r="K81" s="270"/>
      <c r="L81" s="270"/>
      <c r="M81" s="270"/>
      <c r="N81" s="271"/>
      <c r="O81" s="39" t="e">
        <f>Q80/100*80</f>
        <v>#DIV/0!</v>
      </c>
      <c r="P81" s="52" t="s">
        <v>25</v>
      </c>
      <c r="Q81" s="53" t="s">
        <v>25</v>
      </c>
      <c r="R81" s="52" t="s">
        <v>25</v>
      </c>
      <c r="S81" s="39" t="e">
        <f>O81*D80*12/1000</f>
        <v>#DIV/0!</v>
      </c>
      <c r="T81" s="53" t="s">
        <v>25</v>
      </c>
      <c r="U81" s="39" t="e">
        <f>SUM(S81:T81)</f>
        <v>#DIV/0!</v>
      </c>
    </row>
    <row r="82" spans="1:23" s="36" customFormat="1" ht="16.5" customHeight="1" x14ac:dyDescent="0.2">
      <c r="A82" s="265"/>
      <c r="B82" s="268"/>
      <c r="C82" s="269"/>
      <c r="D82" s="51" t="s">
        <v>33</v>
      </c>
      <c r="E82" s="262"/>
      <c r="F82" s="270"/>
      <c r="G82" s="270"/>
      <c r="H82" s="270"/>
      <c r="I82" s="270"/>
      <c r="J82" s="270"/>
      <c r="K82" s="270"/>
      <c r="L82" s="270"/>
      <c r="M82" s="270"/>
      <c r="N82" s="270"/>
      <c r="O82" s="271"/>
      <c r="P82" s="39" t="e">
        <f>Q80/100*20</f>
        <v>#DIV/0!</v>
      </c>
      <c r="Q82" s="53" t="s">
        <v>25</v>
      </c>
      <c r="R82" s="52" t="s">
        <v>25</v>
      </c>
      <c r="S82" s="39" t="e">
        <f>P82*D80*12/1000</f>
        <v>#DIV/0!</v>
      </c>
      <c r="T82" s="53" t="s">
        <v>25</v>
      </c>
      <c r="U82" s="39" t="e">
        <f>SUM(S82:T82)</f>
        <v>#DIV/0!</v>
      </c>
      <c r="V82" s="54"/>
    </row>
    <row r="83" spans="1:23" s="36" customFormat="1" ht="3" customHeight="1" thickBot="1" x14ac:dyDescent="0.25">
      <c r="A83" s="146"/>
      <c r="B83" s="147"/>
      <c r="C83" s="147"/>
      <c r="D83" s="237"/>
      <c r="E83" s="149"/>
      <c r="F83" s="150"/>
      <c r="G83" s="150"/>
      <c r="H83" s="150"/>
      <c r="I83" s="150"/>
      <c r="J83" s="150"/>
      <c r="K83" s="150"/>
      <c r="L83" s="150"/>
      <c r="M83" s="150"/>
      <c r="N83" s="149"/>
      <c r="O83" s="150"/>
      <c r="P83" s="150"/>
      <c r="Q83" s="149"/>
      <c r="R83" s="151"/>
      <c r="S83" s="238"/>
      <c r="T83" s="152"/>
      <c r="U83" s="152"/>
    </row>
    <row r="84" spans="1:23" s="36" customFormat="1" ht="31.5" customHeight="1" thickTop="1" thickBot="1" x14ac:dyDescent="0.25">
      <c r="A84" s="30" t="s">
        <v>72</v>
      </c>
      <c r="B84" s="280" t="s">
        <v>111</v>
      </c>
      <c r="C84" s="283"/>
      <c r="D84" s="258"/>
      <c r="E84" s="282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58"/>
      <c r="T84" s="256">
        <v>0</v>
      </c>
      <c r="U84" s="253">
        <f>SUM(S84:T84)</f>
        <v>0</v>
      </c>
      <c r="W84" s="55"/>
    </row>
    <row r="85" spans="1:23" ht="24.75" customHeight="1" thickTop="1" x14ac:dyDescent="0.25">
      <c r="A85" s="56"/>
      <c r="B85" s="274" t="s">
        <v>34</v>
      </c>
      <c r="C85" s="275"/>
      <c r="D85" s="284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7"/>
      <c r="S85" s="257"/>
      <c r="T85" s="58" t="s">
        <v>35</v>
      </c>
      <c r="U85" s="59"/>
      <c r="V85" s="60"/>
    </row>
    <row r="86" spans="1:23" s="36" customFormat="1" ht="19.5" customHeight="1" x14ac:dyDescent="0.2">
      <c r="A86" s="30" t="s">
        <v>73</v>
      </c>
      <c r="B86" s="259" t="s">
        <v>74</v>
      </c>
      <c r="C86" s="261"/>
      <c r="D86" s="61">
        <f>D84-D80</f>
        <v>0</v>
      </c>
      <c r="E86" s="39" t="e">
        <f>Q86</f>
        <v>#DIV/0!</v>
      </c>
      <c r="F86" s="62"/>
      <c r="G86" s="62"/>
      <c r="H86" s="62"/>
      <c r="I86" s="62"/>
      <c r="J86" s="62"/>
      <c r="K86" s="63"/>
      <c r="L86" s="62"/>
      <c r="M86" s="62"/>
      <c r="N86" s="62"/>
      <c r="O86" s="62"/>
      <c r="P86" s="62"/>
      <c r="Q86" s="39" t="e">
        <f>(S86+S85)/12/D80*1000</f>
        <v>#DIV/0!</v>
      </c>
      <c r="R86" s="39"/>
      <c r="S86" s="39" t="e">
        <f>S84-S80</f>
        <v>#DIV/0!</v>
      </c>
      <c r="T86" s="39">
        <f>T84-T80</f>
        <v>0</v>
      </c>
      <c r="U86" s="62"/>
    </row>
    <row r="87" spans="1:23" s="36" customFormat="1" ht="50.25" customHeight="1" x14ac:dyDescent="0.2">
      <c r="A87" s="30" t="s">
        <v>75</v>
      </c>
      <c r="B87" s="259" t="s">
        <v>37</v>
      </c>
      <c r="C87" s="261"/>
      <c r="D87" s="38">
        <f>D80</f>
        <v>0</v>
      </c>
      <c r="E87" s="39" t="e">
        <f t="shared" ref="E87:M87" si="35">E80+E86</f>
        <v>#DIV/0!</v>
      </c>
      <c r="F87" s="39" t="e">
        <f t="shared" si="35"/>
        <v>#DIV/0!</v>
      </c>
      <c r="G87" s="39" t="e">
        <f t="shared" si="35"/>
        <v>#DIV/0!</v>
      </c>
      <c r="H87" s="39" t="e">
        <f t="shared" si="35"/>
        <v>#DIV/0!</v>
      </c>
      <c r="I87" s="39" t="e">
        <f t="shared" si="35"/>
        <v>#DIV/0!</v>
      </c>
      <c r="J87" s="39" t="e">
        <f t="shared" si="35"/>
        <v>#DIV/0!</v>
      </c>
      <c r="K87" s="50" t="e">
        <f t="shared" si="35"/>
        <v>#DIV/0!</v>
      </c>
      <c r="L87" s="39" t="e">
        <f t="shared" si="35"/>
        <v>#DIV/0!</v>
      </c>
      <c r="M87" s="39" t="e">
        <f t="shared" si="35"/>
        <v>#DIV/0!</v>
      </c>
      <c r="N87" s="42" t="e">
        <f>SUM(F87:M87)</f>
        <v>#DIV/0!</v>
      </c>
      <c r="O87" s="39" t="e">
        <f>O80</f>
        <v>#DIV/0!</v>
      </c>
      <c r="P87" s="39" t="e">
        <f>Q87-O87</f>
        <v>#DIV/0!</v>
      </c>
      <c r="Q87" s="42" t="e">
        <f>Q80+Q86</f>
        <v>#DIV/0!</v>
      </c>
      <c r="R87" s="64" t="e">
        <f>Q87/F87*100</f>
        <v>#DIV/0!</v>
      </c>
      <c r="S87" s="39" t="e">
        <f>D87*E87*12/1000</f>
        <v>#DIV/0!</v>
      </c>
      <c r="T87" s="39">
        <f>T86</f>
        <v>0</v>
      </c>
      <c r="U87" s="39" t="e">
        <f>SUM(S87:T87)</f>
        <v>#DIV/0!</v>
      </c>
      <c r="W87" s="55"/>
    </row>
    <row r="88" spans="1:23" s="36" customFormat="1" x14ac:dyDescent="0.2">
      <c r="A88" s="265" t="s">
        <v>76</v>
      </c>
      <c r="B88" s="259" t="s">
        <v>112</v>
      </c>
      <c r="C88" s="261"/>
      <c r="D88" s="262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4"/>
      <c r="Q88" s="39" t="e">
        <f>Q87-Q72</f>
        <v>#DIV/0!</v>
      </c>
      <c r="R88" s="43" t="e">
        <f>Q88/F72%</f>
        <v>#DIV/0!</v>
      </c>
      <c r="S88" s="259" t="s">
        <v>38</v>
      </c>
      <c r="T88" s="260"/>
      <c r="U88" s="261"/>
      <c r="W88" s="55"/>
    </row>
    <row r="89" spans="1:23" s="36" customFormat="1" ht="19.5" customHeight="1" x14ac:dyDescent="0.2">
      <c r="A89" s="265"/>
      <c r="B89" s="259" t="s">
        <v>39</v>
      </c>
      <c r="C89" s="261"/>
      <c r="D89" s="262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4"/>
      <c r="Q89" s="65" t="e">
        <f>Q88/Q72*100</f>
        <v>#DIV/0!</v>
      </c>
      <c r="R89" s="52" t="s">
        <v>25</v>
      </c>
      <c r="S89" s="52" t="s">
        <v>25</v>
      </c>
      <c r="T89" s="52" t="s">
        <v>25</v>
      </c>
      <c r="U89" s="52" t="s">
        <v>25</v>
      </c>
      <c r="W89" s="55"/>
    </row>
    <row r="90" spans="1:23" s="36" customFormat="1" ht="18.75" customHeight="1" x14ac:dyDescent="0.2">
      <c r="A90" s="265" t="s">
        <v>77</v>
      </c>
      <c r="B90" s="266" t="s">
        <v>31</v>
      </c>
      <c r="C90" s="267"/>
      <c r="D90" s="66" t="s">
        <v>32</v>
      </c>
      <c r="E90" s="262"/>
      <c r="F90" s="270"/>
      <c r="G90" s="270"/>
      <c r="H90" s="270"/>
      <c r="I90" s="270"/>
      <c r="J90" s="270"/>
      <c r="K90" s="270"/>
      <c r="L90" s="270"/>
      <c r="M90" s="270"/>
      <c r="N90" s="271"/>
      <c r="O90" s="32" t="e">
        <f>Q87/100*80</f>
        <v>#DIV/0!</v>
      </c>
      <c r="P90" s="52" t="s">
        <v>25</v>
      </c>
      <c r="Q90" s="52" t="s">
        <v>25</v>
      </c>
      <c r="R90" s="52" t="s">
        <v>25</v>
      </c>
      <c r="S90" s="32" t="e">
        <f>D87*O90*12/1000</f>
        <v>#DIV/0!</v>
      </c>
      <c r="T90" s="52" t="s">
        <v>25</v>
      </c>
      <c r="U90" s="52" t="s">
        <v>25</v>
      </c>
      <c r="W90" s="55"/>
    </row>
    <row r="91" spans="1:23" s="36" customFormat="1" ht="19.5" customHeight="1" x14ac:dyDescent="0.2">
      <c r="A91" s="265"/>
      <c r="B91" s="268"/>
      <c r="C91" s="269"/>
      <c r="D91" s="66" t="s">
        <v>33</v>
      </c>
      <c r="E91" s="272"/>
      <c r="F91" s="270"/>
      <c r="G91" s="270"/>
      <c r="H91" s="270"/>
      <c r="I91" s="270"/>
      <c r="J91" s="270"/>
      <c r="K91" s="270"/>
      <c r="L91" s="270"/>
      <c r="M91" s="270"/>
      <c r="N91" s="270"/>
      <c r="O91" s="271"/>
      <c r="P91" s="32" t="e">
        <f>Q87/100*20</f>
        <v>#DIV/0!</v>
      </c>
      <c r="Q91" s="52" t="s">
        <v>25</v>
      </c>
      <c r="R91" s="52" t="s">
        <v>25</v>
      </c>
      <c r="S91" s="67" t="e">
        <f>D87*P91*12/1000</f>
        <v>#DIV/0!</v>
      </c>
      <c r="T91" s="52" t="s">
        <v>25</v>
      </c>
      <c r="U91" s="52" t="s">
        <v>25</v>
      </c>
      <c r="W91" s="55"/>
    </row>
    <row r="92" spans="1:23" s="70" customFormat="1" ht="19.5" customHeight="1" x14ac:dyDescent="0.2">
      <c r="A92" s="265"/>
      <c r="B92" s="259" t="s">
        <v>113</v>
      </c>
      <c r="C92" s="261"/>
      <c r="D92" s="68" t="e">
        <f t="shared" ref="D92:Q92" si="36">D87/D72*100</f>
        <v>#DIV/0!</v>
      </c>
      <c r="E92" s="68" t="e">
        <f t="shared" si="36"/>
        <v>#DIV/0!</v>
      </c>
      <c r="F92" s="68" t="e">
        <f t="shared" si="36"/>
        <v>#DIV/0!</v>
      </c>
      <c r="G92" s="68" t="e">
        <f t="shared" si="36"/>
        <v>#DIV/0!</v>
      </c>
      <c r="H92" s="68" t="e">
        <f t="shared" si="36"/>
        <v>#DIV/0!</v>
      </c>
      <c r="I92" s="68" t="e">
        <f t="shared" si="36"/>
        <v>#DIV/0!</v>
      </c>
      <c r="J92" s="68" t="e">
        <f t="shared" si="36"/>
        <v>#DIV/0!</v>
      </c>
      <c r="K92" s="68" t="e">
        <f t="shared" si="36"/>
        <v>#DIV/0!</v>
      </c>
      <c r="L92" s="68" t="e">
        <f t="shared" si="36"/>
        <v>#DIV/0!</v>
      </c>
      <c r="M92" s="68" t="e">
        <f t="shared" si="36"/>
        <v>#DIV/0!</v>
      </c>
      <c r="N92" s="69" t="e">
        <f t="shared" si="36"/>
        <v>#DIV/0!</v>
      </c>
      <c r="O92" s="68" t="e">
        <f t="shared" si="36"/>
        <v>#DIV/0!</v>
      </c>
      <c r="P92" s="68" t="e">
        <f t="shared" si="36"/>
        <v>#DIV/0!</v>
      </c>
      <c r="Q92" s="69" t="e">
        <f t="shared" si="36"/>
        <v>#DIV/0!</v>
      </c>
      <c r="R92" s="273"/>
      <c r="S92" s="263"/>
      <c r="T92" s="263"/>
      <c r="U92" s="264"/>
      <c r="W92" s="71"/>
    </row>
    <row r="93" spans="1:23" x14ac:dyDescent="0.25">
      <c r="D93" s="60"/>
      <c r="S93" s="39" t="e">
        <f>S90+S91</f>
        <v>#DIV/0!</v>
      </c>
      <c r="T93" s="72"/>
    </row>
    <row r="94" spans="1:23" ht="3" customHeight="1" x14ac:dyDescent="0.25">
      <c r="A94" s="153"/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154"/>
      <c r="M94" s="154"/>
      <c r="N94" s="154"/>
      <c r="O94" s="154"/>
      <c r="P94" s="154"/>
      <c r="Q94" s="154"/>
      <c r="R94" s="154"/>
      <c r="S94" s="156"/>
      <c r="T94" s="156"/>
      <c r="U94" s="156"/>
    </row>
    <row r="95" spans="1:23" s="36" customFormat="1" x14ac:dyDescent="0.2">
      <c r="A95" s="30">
        <v>5</v>
      </c>
      <c r="B95" s="278" t="s">
        <v>30</v>
      </c>
      <c r="C95" s="279"/>
      <c r="D95" s="48">
        <f>D14</f>
        <v>0</v>
      </c>
      <c r="E95" s="32" t="e">
        <f>N95+Q95</f>
        <v>#DIV/0!</v>
      </c>
      <c r="F95" s="32" t="e">
        <f t="shared" ref="F95:M95" si="37">F73+F77</f>
        <v>#DIV/0!</v>
      </c>
      <c r="G95" s="32" t="e">
        <f t="shared" si="37"/>
        <v>#DIV/0!</v>
      </c>
      <c r="H95" s="32" t="e">
        <f t="shared" si="37"/>
        <v>#DIV/0!</v>
      </c>
      <c r="I95" s="32" t="e">
        <f t="shared" si="37"/>
        <v>#DIV/0!</v>
      </c>
      <c r="J95" s="32" t="e">
        <f t="shared" si="37"/>
        <v>#DIV/0!</v>
      </c>
      <c r="K95" s="32" t="e">
        <f t="shared" si="37"/>
        <v>#DIV/0!</v>
      </c>
      <c r="L95" s="32" t="e">
        <f t="shared" si="37"/>
        <v>#DIV/0!</v>
      </c>
      <c r="M95" s="32" t="e">
        <f t="shared" si="37"/>
        <v>#DIV/0!</v>
      </c>
      <c r="N95" s="34" t="e">
        <f t="shared" ref="N95" si="38">SUM(F95:M95)</f>
        <v>#DIV/0!</v>
      </c>
      <c r="O95" s="32" t="e">
        <f>O73+O77</f>
        <v>#DIV/0!</v>
      </c>
      <c r="P95" s="32" t="e">
        <f>P73+P77</f>
        <v>#DIV/0!</v>
      </c>
      <c r="Q95" s="34" t="e">
        <f t="shared" ref="Q95" si="39">O95+P95</f>
        <v>#DIV/0!</v>
      </c>
      <c r="R95" s="43" t="e">
        <f>Q95/F95*100</f>
        <v>#DIV/0!</v>
      </c>
      <c r="S95" s="39" t="e">
        <f>ROUND(((Q95+N95)*12*D95)/1000,0)</f>
        <v>#DIV/0!</v>
      </c>
      <c r="T95" s="49">
        <f>T29</f>
        <v>0</v>
      </c>
      <c r="U95" s="35" t="s">
        <v>25</v>
      </c>
    </row>
    <row r="96" spans="1:23" s="36" customFormat="1" ht="15.75" customHeight="1" x14ac:dyDescent="0.2">
      <c r="A96" s="265" t="s">
        <v>78</v>
      </c>
      <c r="B96" s="266" t="s">
        <v>31</v>
      </c>
      <c r="C96" s="267"/>
      <c r="D96" s="51" t="s">
        <v>32</v>
      </c>
      <c r="E96" s="262"/>
      <c r="F96" s="270"/>
      <c r="G96" s="270"/>
      <c r="H96" s="270"/>
      <c r="I96" s="270"/>
      <c r="J96" s="270"/>
      <c r="K96" s="270"/>
      <c r="L96" s="270"/>
      <c r="M96" s="270"/>
      <c r="N96" s="271"/>
      <c r="O96" s="39" t="e">
        <f>Q95/100*80</f>
        <v>#DIV/0!</v>
      </c>
      <c r="P96" s="52" t="s">
        <v>25</v>
      </c>
      <c r="Q96" s="53" t="s">
        <v>25</v>
      </c>
      <c r="R96" s="52" t="s">
        <v>25</v>
      </c>
      <c r="S96" s="39" t="e">
        <f>O96*D95*12/1000</f>
        <v>#DIV/0!</v>
      </c>
      <c r="T96" s="53" t="s">
        <v>25</v>
      </c>
      <c r="U96" s="39" t="e">
        <f>SUM(S96:T96)</f>
        <v>#DIV/0!</v>
      </c>
    </row>
    <row r="97" spans="1:23" s="36" customFormat="1" ht="16.5" customHeight="1" x14ac:dyDescent="0.2">
      <c r="A97" s="265"/>
      <c r="B97" s="268"/>
      <c r="C97" s="269"/>
      <c r="D97" s="51" t="s">
        <v>33</v>
      </c>
      <c r="E97" s="262"/>
      <c r="F97" s="270"/>
      <c r="G97" s="270"/>
      <c r="H97" s="270"/>
      <c r="I97" s="270"/>
      <c r="J97" s="270"/>
      <c r="K97" s="270"/>
      <c r="L97" s="270"/>
      <c r="M97" s="270"/>
      <c r="N97" s="270"/>
      <c r="O97" s="271"/>
      <c r="P97" s="39" t="e">
        <f>Q95/100*20</f>
        <v>#DIV/0!</v>
      </c>
      <c r="Q97" s="53" t="s">
        <v>25</v>
      </c>
      <c r="R97" s="52" t="s">
        <v>25</v>
      </c>
      <c r="S97" s="39" t="e">
        <f>P97*D95*12/1000</f>
        <v>#DIV/0!</v>
      </c>
      <c r="T97" s="53" t="s">
        <v>25</v>
      </c>
      <c r="U97" s="39" t="e">
        <f>SUM(S97:T97)</f>
        <v>#DIV/0!</v>
      </c>
      <c r="V97" s="54"/>
    </row>
    <row r="98" spans="1:23" s="36" customFormat="1" ht="3.75" customHeight="1" thickBot="1" x14ac:dyDescent="0.25">
      <c r="A98" s="146"/>
      <c r="B98" s="147"/>
      <c r="C98" s="147"/>
      <c r="D98" s="148"/>
      <c r="E98" s="149"/>
      <c r="F98" s="150"/>
      <c r="G98" s="150"/>
      <c r="H98" s="150"/>
      <c r="I98" s="150"/>
      <c r="J98" s="150"/>
      <c r="K98" s="150"/>
      <c r="L98" s="150"/>
      <c r="M98" s="150"/>
      <c r="N98" s="149"/>
      <c r="O98" s="150"/>
      <c r="P98" s="150"/>
      <c r="Q98" s="149"/>
      <c r="R98" s="151"/>
      <c r="S98" s="152"/>
      <c r="T98" s="152"/>
      <c r="U98" s="152"/>
    </row>
    <row r="99" spans="1:23" s="36" customFormat="1" ht="31.5" customHeight="1" thickTop="1" thickBot="1" x14ac:dyDescent="0.25">
      <c r="A99" s="30" t="s">
        <v>79</v>
      </c>
      <c r="B99" s="280" t="s">
        <v>111</v>
      </c>
      <c r="C99" s="281"/>
      <c r="D99" s="258"/>
      <c r="E99" s="282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58"/>
      <c r="T99" s="252">
        <v>0</v>
      </c>
      <c r="U99" s="253">
        <f>SUM(S99:T99)</f>
        <v>0</v>
      </c>
      <c r="W99" s="55"/>
    </row>
    <row r="100" spans="1:23" ht="24.75" customHeight="1" thickTop="1" x14ac:dyDescent="0.25">
      <c r="A100" s="56"/>
      <c r="B100" s="274" t="s">
        <v>34</v>
      </c>
      <c r="C100" s="275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7"/>
      <c r="S100" s="251"/>
      <c r="T100" s="58" t="s">
        <v>35</v>
      </c>
      <c r="U100" s="59"/>
      <c r="V100" s="60"/>
    </row>
    <row r="101" spans="1:23" s="36" customFormat="1" ht="19.5" customHeight="1" x14ac:dyDescent="0.2">
      <c r="A101" s="30" t="s">
        <v>80</v>
      </c>
      <c r="B101" s="259" t="s">
        <v>81</v>
      </c>
      <c r="C101" s="261"/>
      <c r="D101" s="61">
        <f>D99-D95</f>
        <v>0</v>
      </c>
      <c r="E101" s="39" t="e">
        <f>Q101</f>
        <v>#DIV/0!</v>
      </c>
      <c r="F101" s="62"/>
      <c r="G101" s="62"/>
      <c r="H101" s="62"/>
      <c r="I101" s="62"/>
      <c r="J101" s="62"/>
      <c r="K101" s="63"/>
      <c r="L101" s="62"/>
      <c r="M101" s="62"/>
      <c r="N101" s="62"/>
      <c r="O101" s="62"/>
      <c r="P101" s="62"/>
      <c r="Q101" s="39" t="e">
        <f>(S101+S100)/12/D95*1000</f>
        <v>#DIV/0!</v>
      </c>
      <c r="R101" s="39"/>
      <c r="S101" s="39" t="e">
        <f>S99-S95</f>
        <v>#DIV/0!</v>
      </c>
      <c r="T101" s="39">
        <f>T99-T95</f>
        <v>0</v>
      </c>
      <c r="U101" s="62"/>
    </row>
    <row r="102" spans="1:23" s="36" customFormat="1" ht="50.25" customHeight="1" x14ac:dyDescent="0.2">
      <c r="A102" s="30" t="s">
        <v>82</v>
      </c>
      <c r="B102" s="259" t="s">
        <v>37</v>
      </c>
      <c r="C102" s="261"/>
      <c r="D102" s="38">
        <f>D95</f>
        <v>0</v>
      </c>
      <c r="E102" s="39" t="e">
        <f t="shared" ref="E102:M102" si="40">E95+E101</f>
        <v>#DIV/0!</v>
      </c>
      <c r="F102" s="39" t="e">
        <f t="shared" si="40"/>
        <v>#DIV/0!</v>
      </c>
      <c r="G102" s="39" t="e">
        <f t="shared" si="40"/>
        <v>#DIV/0!</v>
      </c>
      <c r="H102" s="39" t="e">
        <f t="shared" si="40"/>
        <v>#DIV/0!</v>
      </c>
      <c r="I102" s="39" t="e">
        <f t="shared" si="40"/>
        <v>#DIV/0!</v>
      </c>
      <c r="J102" s="39" t="e">
        <f t="shared" si="40"/>
        <v>#DIV/0!</v>
      </c>
      <c r="K102" s="50" t="e">
        <f t="shared" si="40"/>
        <v>#DIV/0!</v>
      </c>
      <c r="L102" s="39" t="e">
        <f t="shared" si="40"/>
        <v>#DIV/0!</v>
      </c>
      <c r="M102" s="39" t="e">
        <f t="shared" si="40"/>
        <v>#DIV/0!</v>
      </c>
      <c r="N102" s="42" t="e">
        <f>SUM(F102:M102)</f>
        <v>#DIV/0!</v>
      </c>
      <c r="O102" s="39" t="e">
        <f>O95</f>
        <v>#DIV/0!</v>
      </c>
      <c r="P102" s="39" t="e">
        <f>Q102-O102</f>
        <v>#DIV/0!</v>
      </c>
      <c r="Q102" s="42" t="e">
        <f>Q95+Q101</f>
        <v>#DIV/0!</v>
      </c>
      <c r="R102" s="64" t="e">
        <f>Q102/F102*100</f>
        <v>#DIV/0!</v>
      </c>
      <c r="S102" s="39" t="e">
        <f>D102*E102*12/1000</f>
        <v>#DIV/0!</v>
      </c>
      <c r="T102" s="39">
        <f>T101</f>
        <v>0</v>
      </c>
      <c r="U102" s="39" t="e">
        <f>SUM(S102:T102)</f>
        <v>#DIV/0!</v>
      </c>
      <c r="W102" s="55"/>
    </row>
    <row r="103" spans="1:23" s="36" customFormat="1" x14ac:dyDescent="0.2">
      <c r="A103" s="265" t="s">
        <v>83</v>
      </c>
      <c r="B103" s="259" t="s">
        <v>112</v>
      </c>
      <c r="C103" s="261"/>
      <c r="D103" s="262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4"/>
      <c r="Q103" s="39" t="e">
        <f>Q102-Q73</f>
        <v>#DIV/0!</v>
      </c>
      <c r="R103" s="43" t="e">
        <f>Q103/F73%</f>
        <v>#DIV/0!</v>
      </c>
      <c r="S103" s="259" t="s">
        <v>38</v>
      </c>
      <c r="T103" s="260"/>
      <c r="U103" s="261"/>
      <c r="W103" s="55"/>
    </row>
    <row r="104" spans="1:23" s="36" customFormat="1" ht="19.5" customHeight="1" x14ac:dyDescent="0.2">
      <c r="A104" s="265"/>
      <c r="B104" s="259" t="s">
        <v>39</v>
      </c>
      <c r="C104" s="261"/>
      <c r="D104" s="262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4"/>
      <c r="Q104" s="65" t="e">
        <f>Q103/Q73*100</f>
        <v>#DIV/0!</v>
      </c>
      <c r="R104" s="52" t="s">
        <v>25</v>
      </c>
      <c r="S104" s="52" t="s">
        <v>25</v>
      </c>
      <c r="T104" s="52" t="s">
        <v>25</v>
      </c>
      <c r="U104" s="52" t="s">
        <v>25</v>
      </c>
      <c r="W104" s="55"/>
    </row>
    <row r="105" spans="1:23" s="36" customFormat="1" ht="18.75" customHeight="1" x14ac:dyDescent="0.2">
      <c r="A105" s="265" t="s">
        <v>84</v>
      </c>
      <c r="B105" s="266" t="s">
        <v>31</v>
      </c>
      <c r="C105" s="267"/>
      <c r="D105" s="66" t="s">
        <v>32</v>
      </c>
      <c r="E105" s="262"/>
      <c r="F105" s="270"/>
      <c r="G105" s="270"/>
      <c r="H105" s="270"/>
      <c r="I105" s="270"/>
      <c r="J105" s="270"/>
      <c r="K105" s="270"/>
      <c r="L105" s="270"/>
      <c r="M105" s="270"/>
      <c r="N105" s="271"/>
      <c r="O105" s="32" t="e">
        <f>Q102/100*80</f>
        <v>#DIV/0!</v>
      </c>
      <c r="P105" s="52" t="s">
        <v>25</v>
      </c>
      <c r="Q105" s="52" t="s">
        <v>25</v>
      </c>
      <c r="R105" s="52" t="s">
        <v>25</v>
      </c>
      <c r="S105" s="32" t="e">
        <f>D102*O105*12/1000</f>
        <v>#DIV/0!</v>
      </c>
      <c r="T105" s="52" t="s">
        <v>25</v>
      </c>
      <c r="U105" s="52" t="s">
        <v>25</v>
      </c>
      <c r="W105" s="55"/>
    </row>
    <row r="106" spans="1:23" s="36" customFormat="1" ht="19.5" customHeight="1" x14ac:dyDescent="0.2">
      <c r="A106" s="265"/>
      <c r="B106" s="268"/>
      <c r="C106" s="269"/>
      <c r="D106" s="66" t="s">
        <v>33</v>
      </c>
      <c r="E106" s="272"/>
      <c r="F106" s="270"/>
      <c r="G106" s="270"/>
      <c r="H106" s="270"/>
      <c r="I106" s="270"/>
      <c r="J106" s="270"/>
      <c r="K106" s="270"/>
      <c r="L106" s="270"/>
      <c r="M106" s="270"/>
      <c r="N106" s="270"/>
      <c r="O106" s="271"/>
      <c r="P106" s="32" t="e">
        <f>Q102/100*20</f>
        <v>#DIV/0!</v>
      </c>
      <c r="Q106" s="52" t="s">
        <v>25</v>
      </c>
      <c r="R106" s="52" t="s">
        <v>25</v>
      </c>
      <c r="S106" s="67" t="e">
        <f>D102*P106*12/1000</f>
        <v>#DIV/0!</v>
      </c>
      <c r="T106" s="52" t="s">
        <v>25</v>
      </c>
      <c r="U106" s="52" t="s">
        <v>25</v>
      </c>
      <c r="W106" s="55"/>
    </row>
    <row r="107" spans="1:23" s="70" customFormat="1" ht="19.5" customHeight="1" x14ac:dyDescent="0.2">
      <c r="A107" s="265"/>
      <c r="B107" s="259" t="s">
        <v>113</v>
      </c>
      <c r="C107" s="261"/>
      <c r="D107" s="68" t="e">
        <f t="shared" ref="D107:Q107" si="41">D102/D73*100</f>
        <v>#DIV/0!</v>
      </c>
      <c r="E107" s="68" t="e">
        <f t="shared" si="41"/>
        <v>#DIV/0!</v>
      </c>
      <c r="F107" s="68" t="e">
        <f t="shared" si="41"/>
        <v>#DIV/0!</v>
      </c>
      <c r="G107" s="68" t="e">
        <f t="shared" si="41"/>
        <v>#DIV/0!</v>
      </c>
      <c r="H107" s="68" t="e">
        <f t="shared" si="41"/>
        <v>#DIV/0!</v>
      </c>
      <c r="I107" s="68" t="e">
        <f t="shared" si="41"/>
        <v>#DIV/0!</v>
      </c>
      <c r="J107" s="68" t="e">
        <f t="shared" si="41"/>
        <v>#DIV/0!</v>
      </c>
      <c r="K107" s="68" t="e">
        <f t="shared" si="41"/>
        <v>#DIV/0!</v>
      </c>
      <c r="L107" s="68" t="e">
        <f t="shared" si="41"/>
        <v>#DIV/0!</v>
      </c>
      <c r="M107" s="68" t="e">
        <f t="shared" si="41"/>
        <v>#DIV/0!</v>
      </c>
      <c r="N107" s="69" t="e">
        <f t="shared" si="41"/>
        <v>#DIV/0!</v>
      </c>
      <c r="O107" s="68" t="e">
        <f t="shared" si="41"/>
        <v>#DIV/0!</v>
      </c>
      <c r="P107" s="68" t="e">
        <f t="shared" si="41"/>
        <v>#DIV/0!</v>
      </c>
      <c r="Q107" s="69" t="e">
        <f t="shared" si="41"/>
        <v>#DIV/0!</v>
      </c>
      <c r="R107" s="273"/>
      <c r="S107" s="263"/>
      <c r="T107" s="263"/>
      <c r="U107" s="264"/>
      <c r="W107" s="71"/>
    </row>
    <row r="108" spans="1:23" x14ac:dyDescent="0.25">
      <c r="D108" s="60"/>
      <c r="S108" s="39" t="e">
        <f>S105+S106</f>
        <v>#DIV/0!</v>
      </c>
      <c r="T108" s="72"/>
    </row>
  </sheetData>
  <mergeCells count="113"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</mergeCells>
  <conditionalFormatting sqref="F45:M60">
    <cfRule type="expression" dxfId="3" priority="2">
      <formula>F45=0</formula>
    </cfRule>
  </conditionalFormatting>
  <conditionalFormatting sqref="O45:P60">
    <cfRule type="expression" dxfId="2" priority="1">
      <formula>O45=0</formula>
    </cfRule>
  </conditionalFormatting>
  <printOptions horizontalCentered="1"/>
  <pageMargins left="0" right="0" top="0.59055118110236227" bottom="0" header="0.19685039370078741" footer="0"/>
  <pageSetup paperSize="9" scale="63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B08B-5DC6-49FF-9E0A-FF938EA1B66F}">
  <dimension ref="A1:Y108"/>
  <sheetViews>
    <sheetView tabSelected="1" zoomScale="75" zoomScaleNormal="75" workbookViewId="0">
      <pane xSplit="4" ySplit="3" topLeftCell="E34" activePane="bottomRight" state="frozen"/>
      <selection pane="topRight" activeCell="E1" sqref="E1"/>
      <selection pane="bottomLeft" activeCell="A4" sqref="A4"/>
      <selection pane="bottomRight" activeCell="Q20" sqref="Q20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2.42578125" style="5" customWidth="1"/>
    <col min="7" max="7" width="11.5703125" style="5" customWidth="1"/>
    <col min="8" max="8" width="9.7109375" style="5" customWidth="1"/>
    <col min="9" max="9" width="10.7109375" style="5" customWidth="1"/>
    <col min="10" max="10" width="8.7109375" style="5" customWidth="1"/>
    <col min="11" max="11" width="9.7109375" style="8" customWidth="1"/>
    <col min="12" max="12" width="9.7109375" style="5" customWidth="1"/>
    <col min="13" max="13" width="10.42578125" style="5" customWidth="1"/>
    <col min="14" max="14" width="12.28515625" style="5" customWidth="1"/>
    <col min="15" max="15" width="10.7109375" style="5" customWidth="1"/>
    <col min="16" max="16" width="11.140625" style="5" customWidth="1"/>
    <col min="17" max="17" width="11.28515625" style="5" customWidth="1"/>
    <col min="18" max="18" width="10.7109375" style="5" customWidth="1"/>
    <col min="19" max="19" width="12.28515625" style="12" customWidth="1"/>
    <col min="20" max="20" width="8.5703125" style="12" customWidth="1"/>
    <col min="21" max="21" width="12.5703125" style="12" customWidth="1"/>
    <col min="22" max="24" width="9.140625" style="5"/>
    <col min="25" max="25" width="13.28515625" style="5" bestFit="1" customWidth="1"/>
    <col min="26" max="16384" width="9.140625" style="5"/>
  </cols>
  <sheetData>
    <row r="1" spans="1:21" ht="31.5" customHeight="1" thickBot="1" x14ac:dyDescent="0.4">
      <c r="B1" s="2" t="s">
        <v>0</v>
      </c>
      <c r="C1" s="2"/>
      <c r="D1" s="3" t="s">
        <v>1</v>
      </c>
      <c r="E1" s="4">
        <v>1234</v>
      </c>
      <c r="H1" s="6"/>
      <c r="I1" s="7"/>
      <c r="Q1" s="9"/>
      <c r="R1" s="10"/>
      <c r="S1" s="11"/>
    </row>
    <row r="2" spans="1:21" ht="31.5" customHeight="1" x14ac:dyDescent="0.3">
      <c r="B2" s="13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1" ht="31.5" customHeight="1" x14ac:dyDescent="0.3">
      <c r="B3" s="19" t="s">
        <v>2</v>
      </c>
      <c r="C3" s="20"/>
      <c r="I3" s="12"/>
      <c r="J3" s="12"/>
      <c r="K3" s="16"/>
      <c r="L3" s="12"/>
      <c r="N3" s="17"/>
      <c r="Q3" s="21"/>
      <c r="R3" s="22">
        <v>15.00140405768939</v>
      </c>
      <c r="S3" s="23" t="s">
        <v>107</v>
      </c>
      <c r="T3" s="24"/>
      <c r="U3" s="24"/>
    </row>
    <row r="4" spans="1:21" ht="30.75" customHeight="1" x14ac:dyDescent="0.25">
      <c r="A4" s="287" t="s">
        <v>3</v>
      </c>
      <c r="B4" s="315" t="s">
        <v>106</v>
      </c>
      <c r="C4" s="316"/>
      <c r="D4" s="287" t="s">
        <v>4</v>
      </c>
      <c r="E4" s="287" t="s">
        <v>5</v>
      </c>
      <c r="F4" s="265" t="s">
        <v>6</v>
      </c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87" t="s">
        <v>7</v>
      </c>
      <c r="S4" s="287" t="s">
        <v>8</v>
      </c>
      <c r="T4" s="287"/>
      <c r="U4" s="287"/>
    </row>
    <row r="5" spans="1:21" ht="48" customHeight="1" x14ac:dyDescent="0.25">
      <c r="A5" s="287"/>
      <c r="B5" s="317"/>
      <c r="C5" s="318"/>
      <c r="D5" s="287"/>
      <c r="E5" s="287"/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  <c r="K5" s="26" t="s">
        <v>14</v>
      </c>
      <c r="L5" s="25" t="s">
        <v>15</v>
      </c>
      <c r="M5" s="25" t="s">
        <v>16</v>
      </c>
      <c r="N5" s="27" t="s">
        <v>17</v>
      </c>
      <c r="O5" s="25" t="s">
        <v>18</v>
      </c>
      <c r="P5" s="25" t="s">
        <v>19</v>
      </c>
      <c r="Q5" s="27" t="s">
        <v>20</v>
      </c>
      <c r="R5" s="287"/>
      <c r="S5" s="28" t="s">
        <v>21</v>
      </c>
      <c r="T5" s="28" t="s">
        <v>22</v>
      </c>
      <c r="U5" s="29" t="s">
        <v>23</v>
      </c>
    </row>
    <row r="6" spans="1:21" s="36" customFormat="1" x14ac:dyDescent="0.2">
      <c r="A6" s="30">
        <v>1</v>
      </c>
      <c r="B6" s="285" t="s">
        <v>24</v>
      </c>
      <c r="C6" s="286"/>
      <c r="D6" s="31">
        <f>D43</f>
        <v>73.165400000000005</v>
      </c>
      <c r="E6" s="32">
        <f t="shared" ref="E6:E15" si="0">N6+Q6</f>
        <v>39544.77685718477</v>
      </c>
      <c r="F6" s="32">
        <f>F43/12/$D6*1000</f>
        <v>27404.217020613567</v>
      </c>
      <c r="G6" s="32">
        <f t="shared" ref="G6:M7" si="1">G43/12/$D6*1000</f>
        <v>7914.5971547571207</v>
      </c>
      <c r="H6" s="32">
        <f t="shared" si="1"/>
        <v>514.6626684197721</v>
      </c>
      <c r="I6" s="32">
        <f t="shared" si="1"/>
        <v>610.36933669011114</v>
      </c>
      <c r="J6" s="32">
        <f t="shared" si="1"/>
        <v>32.879840288806818</v>
      </c>
      <c r="K6" s="33">
        <f t="shared" si="1"/>
        <v>0</v>
      </c>
      <c r="L6" s="33">
        <f t="shared" si="1"/>
        <v>0</v>
      </c>
      <c r="M6" s="32">
        <f t="shared" si="1"/>
        <v>37.095175223990211</v>
      </c>
      <c r="N6" s="34">
        <f>SUM(F6:M6)</f>
        <v>36513.821195993369</v>
      </c>
      <c r="O6" s="32">
        <f t="shared" ref="O6:P7" si="2">O43/12/$D6*1000</f>
        <v>1645.2551342574493</v>
      </c>
      <c r="P6" s="32">
        <f t="shared" si="2"/>
        <v>1385.7005269339513</v>
      </c>
      <c r="Q6" s="34">
        <f>O6+P6</f>
        <v>3030.9556611914004</v>
      </c>
      <c r="R6" s="35">
        <f>Q6/F6*100</f>
        <v>11.060179748655118</v>
      </c>
      <c r="S6" s="35" t="s">
        <v>25</v>
      </c>
      <c r="T6" s="35" t="s">
        <v>25</v>
      </c>
      <c r="U6" s="35" t="s">
        <v>25</v>
      </c>
    </row>
    <row r="7" spans="1:21" s="36" customFormat="1" x14ac:dyDescent="0.2">
      <c r="A7" s="30">
        <v>2</v>
      </c>
      <c r="B7" s="285" t="s">
        <v>26</v>
      </c>
      <c r="C7" s="286"/>
      <c r="D7" s="31">
        <f>D44</f>
        <v>30.765599999999999</v>
      </c>
      <c r="E7" s="32">
        <f t="shared" si="0"/>
        <v>30318.824704648483</v>
      </c>
      <c r="F7" s="32">
        <f>F44/12/$D7*1000</f>
        <v>22212.834031082333</v>
      </c>
      <c r="G7" s="32">
        <f t="shared" si="1"/>
        <v>3435.1705584592314</v>
      </c>
      <c r="H7" s="32">
        <f t="shared" si="1"/>
        <v>541.24845065051011</v>
      </c>
      <c r="I7" s="32">
        <f t="shared" si="1"/>
        <v>63.880871276143921</v>
      </c>
      <c r="J7" s="32">
        <f t="shared" si="1"/>
        <v>0</v>
      </c>
      <c r="K7" s="33">
        <f t="shared" si="1"/>
        <v>0</v>
      </c>
      <c r="L7" s="33">
        <f t="shared" si="1"/>
        <v>202.5964063759524</v>
      </c>
      <c r="M7" s="32">
        <f t="shared" si="1"/>
        <v>507.57989442754246</v>
      </c>
      <c r="N7" s="34">
        <f>SUM(F7:M7)</f>
        <v>26963.310212271714</v>
      </c>
      <c r="O7" s="32">
        <f t="shared" si="2"/>
        <v>2189.9811261062141</v>
      </c>
      <c r="P7" s="32">
        <f t="shared" si="2"/>
        <v>1165.5333662705534</v>
      </c>
      <c r="Q7" s="34">
        <f>O7+P7</f>
        <v>3355.5144923767675</v>
      </c>
      <c r="R7" s="35">
        <f>Q7/F7*100</f>
        <v>15.106197109659259</v>
      </c>
      <c r="S7" s="37" t="s">
        <v>25</v>
      </c>
      <c r="T7" s="35" t="s">
        <v>25</v>
      </c>
      <c r="U7" s="35" t="s">
        <v>25</v>
      </c>
    </row>
    <row r="8" spans="1:21" s="36" customFormat="1" ht="28.5" customHeight="1" x14ac:dyDescent="0.2">
      <c r="A8" s="30">
        <v>3</v>
      </c>
      <c r="B8" s="285" t="s">
        <v>121</v>
      </c>
      <c r="C8" s="286"/>
      <c r="D8" s="38">
        <f>D6+D7</f>
        <v>103.93100000000001</v>
      </c>
      <c r="E8" s="39">
        <f t="shared" si="0"/>
        <v>36813.715349606937</v>
      </c>
      <c r="F8" s="39">
        <f t="shared" ref="F8:M8" si="3">($D$6*F6+$D$7*F7)/$D$8</f>
        <v>25867.466556337051</v>
      </c>
      <c r="G8" s="39">
        <f t="shared" si="3"/>
        <v>6588.5996478432799</v>
      </c>
      <c r="H8" s="40">
        <f t="shared" si="3"/>
        <v>522.53257770379696</v>
      </c>
      <c r="I8" s="40">
        <f>($D$6*I6+$D$7*I7)/$D$8</f>
        <v>448.59810836035439</v>
      </c>
      <c r="J8" s="40">
        <f>($D$6*J6+$D$7*J7)/$D$8</f>
        <v>23.146767246217838</v>
      </c>
      <c r="K8" s="41">
        <f t="shared" si="3"/>
        <v>0</v>
      </c>
      <c r="L8" s="40">
        <f t="shared" si="3"/>
        <v>59.972481742694676</v>
      </c>
      <c r="M8" s="40">
        <f t="shared" si="3"/>
        <v>176.36781454362347</v>
      </c>
      <c r="N8" s="42">
        <f>SUM(F8:M8)</f>
        <v>33686.683953777014</v>
      </c>
      <c r="O8" s="39">
        <f>($D$6*O6+$D$7*O7)/$D$8</f>
        <v>1806.5046360886868</v>
      </c>
      <c r="P8" s="40">
        <f>($D$6*P6+$D$7*P7)/$D$8</f>
        <v>1320.5267597412383</v>
      </c>
      <c r="Q8" s="42">
        <f>O8+P8</f>
        <v>3127.0313958299248</v>
      </c>
      <c r="R8" s="43">
        <f>Q8/F8*100</f>
        <v>12.08866507672689</v>
      </c>
      <c r="S8" s="39">
        <f>ROUND(((Q8+N8)*12*D8)/1000,0)</f>
        <v>45913</v>
      </c>
      <c r="T8" s="44">
        <v>62</v>
      </c>
      <c r="U8" s="39">
        <f>SUM(S8:T8)</f>
        <v>45975</v>
      </c>
    </row>
    <row r="9" spans="1:21" s="36" customFormat="1" x14ac:dyDescent="0.2">
      <c r="A9" s="30"/>
      <c r="B9" s="285" t="s">
        <v>108</v>
      </c>
      <c r="C9" s="286"/>
      <c r="D9" s="45" t="s">
        <v>25</v>
      </c>
      <c r="E9" s="39">
        <f>N9+Q9</f>
        <v>1507.3152505601463</v>
      </c>
      <c r="F9" s="32">
        <f>F6*F10</f>
        <v>1096.1686808245427</v>
      </c>
      <c r="G9" s="32">
        <f t="shared" ref="G9:M9" si="4">G6*G10</f>
        <v>259.59878667603351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4">
        <f t="shared" ref="N9" si="5">SUM(F9:M9)</f>
        <v>1355.7674675005762</v>
      </c>
      <c r="O9" s="32">
        <f>O6*O10</f>
        <v>82.262756712872473</v>
      </c>
      <c r="P9" s="32">
        <f>P6*P10</f>
        <v>69.285026346697563</v>
      </c>
      <c r="Q9" s="34">
        <f>O9+P9</f>
        <v>151.54778305957004</v>
      </c>
      <c r="R9" s="43"/>
      <c r="S9" s="39"/>
      <c r="T9" s="46"/>
      <c r="U9" s="39"/>
    </row>
    <row r="10" spans="1:21" s="36" customFormat="1" x14ac:dyDescent="0.2">
      <c r="A10" s="30"/>
      <c r="B10" s="285" t="s">
        <v>27</v>
      </c>
      <c r="C10" s="286"/>
      <c r="D10" s="45" t="s">
        <v>25</v>
      </c>
      <c r="E10" s="32"/>
      <c r="F10" s="336">
        <v>0.04</v>
      </c>
      <c r="G10" s="47">
        <f>F10*0.82</f>
        <v>3.2799999999999996E-2</v>
      </c>
      <c r="H10" s="47">
        <v>0</v>
      </c>
      <c r="I10" s="47">
        <v>0</v>
      </c>
      <c r="J10" s="47">
        <v>0</v>
      </c>
      <c r="K10" s="47">
        <f>F10*0.82</f>
        <v>3.2799999999999996E-2</v>
      </c>
      <c r="L10" s="47">
        <f>F10*0.82</f>
        <v>3.2799999999999996E-2</v>
      </c>
      <c r="M10" s="47">
        <v>0</v>
      </c>
      <c r="N10" s="32"/>
      <c r="O10" s="336">
        <v>0.05</v>
      </c>
      <c r="P10" s="336">
        <v>0.05</v>
      </c>
      <c r="Q10" s="32"/>
      <c r="R10" s="43"/>
      <c r="S10" s="39"/>
      <c r="T10" s="46"/>
      <c r="U10" s="39"/>
    </row>
    <row r="11" spans="1:21" s="36" customFormat="1" x14ac:dyDescent="0.2">
      <c r="A11" s="30"/>
      <c r="B11" s="285" t="s">
        <v>109</v>
      </c>
      <c r="C11" s="286"/>
      <c r="D11" s="45" t="s">
        <v>25</v>
      </c>
      <c r="E11" s="39">
        <f t="shared" ref="E11" si="6">N11+Q11</f>
        <v>134.22057969507068</v>
      </c>
      <c r="F11" s="248">
        <f>(F7*F12)</f>
        <v>0</v>
      </c>
      <c r="G11" s="32">
        <f t="shared" ref="G11:M11" si="7">G7*G12</f>
        <v>0</v>
      </c>
      <c r="H11" s="32">
        <f t="shared" si="7"/>
        <v>0</v>
      </c>
      <c r="I11" s="32">
        <f t="shared" si="7"/>
        <v>0</v>
      </c>
      <c r="J11" s="32">
        <f t="shared" si="7"/>
        <v>0</v>
      </c>
      <c r="K11" s="32">
        <f t="shared" si="7"/>
        <v>0</v>
      </c>
      <c r="L11" s="32">
        <f t="shared" si="7"/>
        <v>0</v>
      </c>
      <c r="M11" s="32">
        <f t="shared" si="7"/>
        <v>0</v>
      </c>
      <c r="N11" s="34">
        <f t="shared" ref="N11" si="8">SUM(F11:M11)</f>
        <v>0</v>
      </c>
      <c r="O11" s="32">
        <f>O7*O12</f>
        <v>87.599245044248562</v>
      </c>
      <c r="P11" s="32">
        <f>P7*P12</f>
        <v>46.621334650822135</v>
      </c>
      <c r="Q11" s="34">
        <f>O11+P11</f>
        <v>134.22057969507068</v>
      </c>
      <c r="R11" s="43"/>
      <c r="S11" s="39"/>
      <c r="T11" s="46"/>
      <c r="U11" s="39"/>
    </row>
    <row r="12" spans="1:21" s="36" customFormat="1" x14ac:dyDescent="0.2">
      <c r="A12" s="30"/>
      <c r="B12" s="285" t="s">
        <v>28</v>
      </c>
      <c r="C12" s="286"/>
      <c r="D12" s="45" t="s">
        <v>25</v>
      </c>
      <c r="E12" s="32"/>
      <c r="F12" s="47">
        <v>0</v>
      </c>
      <c r="G12" s="47">
        <f>F12*0.82</f>
        <v>0</v>
      </c>
      <c r="H12" s="47">
        <v>0</v>
      </c>
      <c r="I12" s="47">
        <v>0</v>
      </c>
      <c r="J12" s="47">
        <v>0</v>
      </c>
      <c r="K12" s="47">
        <v>0</v>
      </c>
      <c r="L12" s="47">
        <f>F12*0.82</f>
        <v>0</v>
      </c>
      <c r="M12" s="47">
        <v>0</v>
      </c>
      <c r="N12" s="32"/>
      <c r="O12" s="336">
        <v>0.04</v>
      </c>
      <c r="P12" s="336">
        <v>0.04</v>
      </c>
      <c r="Q12" s="32"/>
      <c r="R12" s="43"/>
      <c r="S12" s="39"/>
      <c r="T12" s="46"/>
      <c r="U12" s="39"/>
    </row>
    <row r="13" spans="1:21" s="36" customFormat="1" x14ac:dyDescent="0.2">
      <c r="A13" s="30">
        <v>4</v>
      </c>
      <c r="B13" s="278" t="s">
        <v>29</v>
      </c>
      <c r="C13" s="279"/>
      <c r="D13" s="48">
        <v>75.119</v>
      </c>
      <c r="E13" s="32">
        <f t="shared" si="0"/>
        <v>41052.092107744917</v>
      </c>
      <c r="F13" s="32">
        <f>F6+F9</f>
        <v>28500.38570143811</v>
      </c>
      <c r="G13" s="32">
        <f t="shared" ref="F13:M13" si="9">G6+G9</f>
        <v>8174.1959414331541</v>
      </c>
      <c r="H13" s="32">
        <f>H6+H9</f>
        <v>514.6626684197721</v>
      </c>
      <c r="I13" s="32">
        <f t="shared" si="9"/>
        <v>610.36933669011114</v>
      </c>
      <c r="J13" s="32">
        <f t="shared" si="9"/>
        <v>32.879840288806818</v>
      </c>
      <c r="K13" s="32">
        <f t="shared" si="9"/>
        <v>0</v>
      </c>
      <c r="L13" s="32">
        <f t="shared" si="9"/>
        <v>0</v>
      </c>
      <c r="M13" s="32">
        <f t="shared" si="9"/>
        <v>37.095175223990211</v>
      </c>
      <c r="N13" s="34">
        <f t="shared" ref="N13:N14" si="10">SUM(F13:M13)</f>
        <v>37869.588663493945</v>
      </c>
      <c r="O13" s="32">
        <f>O6+O9</f>
        <v>1727.5178909703218</v>
      </c>
      <c r="P13" s="32">
        <f>P6+P9</f>
        <v>1454.9855532806489</v>
      </c>
      <c r="Q13" s="34">
        <f t="shared" ref="Q13:Q15" si="11">O13+P13</f>
        <v>3182.5034442509705</v>
      </c>
      <c r="R13" s="35" t="s">
        <v>25</v>
      </c>
      <c r="S13" s="35" t="s">
        <v>25</v>
      </c>
      <c r="T13" s="49"/>
      <c r="U13" s="35" t="s">
        <v>25</v>
      </c>
    </row>
    <row r="14" spans="1:21" s="36" customFormat="1" x14ac:dyDescent="0.2">
      <c r="A14" s="30">
        <v>5</v>
      </c>
      <c r="B14" s="278" t="s">
        <v>30</v>
      </c>
      <c r="C14" s="279"/>
      <c r="D14" s="48">
        <v>29.625</v>
      </c>
      <c r="E14" s="32">
        <f t="shared" si="0"/>
        <v>30453.045284343552</v>
      </c>
      <c r="F14" s="32">
        <f t="shared" ref="F14:M14" si="12">F7+F11</f>
        <v>22212.834031082333</v>
      </c>
      <c r="G14" s="32">
        <f t="shared" si="12"/>
        <v>3435.1705584592314</v>
      </c>
      <c r="H14" s="32">
        <f t="shared" si="12"/>
        <v>541.24845065051011</v>
      </c>
      <c r="I14" s="32">
        <f t="shared" si="12"/>
        <v>63.880871276143921</v>
      </c>
      <c r="J14" s="32">
        <f t="shared" si="12"/>
        <v>0</v>
      </c>
      <c r="K14" s="32">
        <f t="shared" si="12"/>
        <v>0</v>
      </c>
      <c r="L14" s="32">
        <f t="shared" si="12"/>
        <v>202.5964063759524</v>
      </c>
      <c r="M14" s="32">
        <f t="shared" si="12"/>
        <v>507.57989442754246</v>
      </c>
      <c r="N14" s="34">
        <f t="shared" si="10"/>
        <v>26963.310212271714</v>
      </c>
      <c r="O14" s="32">
        <f>O7+O11</f>
        <v>2277.5803711504627</v>
      </c>
      <c r="P14" s="32">
        <f>P7+P11</f>
        <v>1212.1547009213755</v>
      </c>
      <c r="Q14" s="34">
        <f t="shared" si="11"/>
        <v>3489.7350720718382</v>
      </c>
      <c r="R14" s="35" t="s">
        <v>25</v>
      </c>
      <c r="S14" s="35" t="s">
        <v>25</v>
      </c>
      <c r="T14" s="49"/>
      <c r="U14" s="35" t="s">
        <v>25</v>
      </c>
    </row>
    <row r="15" spans="1:21" s="36" customFormat="1" ht="31.5" customHeight="1" x14ac:dyDescent="0.2">
      <c r="A15" s="30">
        <v>6</v>
      </c>
      <c r="B15" s="259" t="s">
        <v>110</v>
      </c>
      <c r="C15" s="261"/>
      <c r="D15" s="38">
        <f>SUM(D13:D14)</f>
        <v>104.744</v>
      </c>
      <c r="E15" s="39">
        <f t="shared" si="0"/>
        <v>38054.337943847553</v>
      </c>
      <c r="F15" s="39">
        <f>(F13*$D$13+F14*$D$14)/$D$15</f>
        <v>26722.062186637359</v>
      </c>
      <c r="G15" s="39">
        <f t="shared" ref="G15:M15" si="13">(G13*$D$13+G14*$D$14)/$D$15</f>
        <v>6833.8458787030449</v>
      </c>
      <c r="H15" s="39">
        <f>(H13*$D$13+H14*$D$14)/$D$15</f>
        <v>522.18198979937961</v>
      </c>
      <c r="I15" s="39">
        <f>(I13*$D$13+I14*$D$14)/$D$15</f>
        <v>455.80467630012436</v>
      </c>
      <c r="J15" s="39">
        <f>(J13*$D$13+J14*$D$14)/$D$15</f>
        <v>23.58035517695409</v>
      </c>
      <c r="K15" s="50">
        <f t="shared" si="13"/>
        <v>0</v>
      </c>
      <c r="L15" s="39">
        <f t="shared" si="13"/>
        <v>57.300833831890984</v>
      </c>
      <c r="M15" s="39">
        <f t="shared" si="13"/>
        <v>170.1635114189535</v>
      </c>
      <c r="N15" s="42">
        <f>SUM(F15:M15)</f>
        <v>34784.939431867708</v>
      </c>
      <c r="O15" s="39">
        <f>(O13*$D$13+O14*$D$14)/$D$15</f>
        <v>1883.0933986398463</v>
      </c>
      <c r="P15" s="39">
        <f>(P13*$D$13+P14*$D$14)/$D$15</f>
        <v>1386.3051133399986</v>
      </c>
      <c r="Q15" s="42">
        <f t="shared" si="11"/>
        <v>3269.3985119798449</v>
      </c>
      <c r="R15" s="43">
        <f>Q15/F15*100</f>
        <v>12.234828618933239</v>
      </c>
      <c r="S15" s="39">
        <f>ROUND(((Q15+N15)*12*D15)/1000,0)</f>
        <v>47832</v>
      </c>
      <c r="T15" s="39">
        <f>SUM(T13:T14)</f>
        <v>0</v>
      </c>
      <c r="U15" s="39">
        <f>SUM(S15:T15)</f>
        <v>47832</v>
      </c>
    </row>
    <row r="16" spans="1:21" s="36" customFormat="1" ht="15.75" customHeight="1" x14ac:dyDescent="0.2">
      <c r="A16" s="265">
        <v>7</v>
      </c>
      <c r="B16" s="266" t="s">
        <v>31</v>
      </c>
      <c r="C16" s="267"/>
      <c r="D16" s="51" t="s">
        <v>32</v>
      </c>
      <c r="E16" s="262"/>
      <c r="F16" s="270"/>
      <c r="G16" s="270"/>
      <c r="H16" s="270"/>
      <c r="I16" s="270"/>
      <c r="J16" s="270"/>
      <c r="K16" s="270"/>
      <c r="L16" s="270"/>
      <c r="M16" s="270"/>
      <c r="N16" s="271"/>
      <c r="O16" s="39">
        <f>Q15/100*80</f>
        <v>2615.5188095838757</v>
      </c>
      <c r="P16" s="52" t="s">
        <v>25</v>
      </c>
      <c r="Q16" s="53" t="s">
        <v>25</v>
      </c>
      <c r="R16" s="52" t="s">
        <v>25</v>
      </c>
      <c r="S16" s="39">
        <f>O16*D15*12/1000</f>
        <v>3287.5188262926417</v>
      </c>
      <c r="T16" s="53" t="s">
        <v>25</v>
      </c>
      <c r="U16" s="39">
        <f>SUM(S16:T16)</f>
        <v>3287.5188262926417</v>
      </c>
    </row>
    <row r="17" spans="1:23" s="36" customFormat="1" ht="16.5" customHeight="1" x14ac:dyDescent="0.2">
      <c r="A17" s="265"/>
      <c r="B17" s="268"/>
      <c r="C17" s="269"/>
      <c r="D17" s="51" t="s">
        <v>33</v>
      </c>
      <c r="E17" s="262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39">
        <f>Q15/100*20</f>
        <v>653.87970239596893</v>
      </c>
      <c r="Q17" s="53" t="s">
        <v>25</v>
      </c>
      <c r="R17" s="52" t="s">
        <v>25</v>
      </c>
      <c r="S17" s="39">
        <f>P17*D15*12/1000</f>
        <v>821.87970657316043</v>
      </c>
      <c r="T17" s="53" t="s">
        <v>25</v>
      </c>
      <c r="U17" s="39">
        <f>SUM(S17:T17)</f>
        <v>821.87970657316043</v>
      </c>
      <c r="V17" s="54"/>
    </row>
    <row r="18" spans="1:23" s="36" customFormat="1" ht="31.5" customHeight="1" x14ac:dyDescent="0.2">
      <c r="A18" s="30">
        <v>8</v>
      </c>
      <c r="B18" s="280" t="s">
        <v>111</v>
      </c>
      <c r="C18" s="281"/>
      <c r="D18" s="247">
        <v>105.086</v>
      </c>
      <c r="E18" s="333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249">
        <v>48718.614999999998</v>
      </c>
      <c r="T18" s="249">
        <v>62</v>
      </c>
      <c r="U18" s="250">
        <f>SUM(S18:T18)</f>
        <v>48780.614999999998</v>
      </c>
      <c r="W18" s="55"/>
    </row>
    <row r="19" spans="1:23" ht="24.75" customHeight="1" x14ac:dyDescent="0.25">
      <c r="A19" s="56"/>
      <c r="B19" s="274" t="s">
        <v>34</v>
      </c>
      <c r="C19" s="275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7"/>
      <c r="S19" s="57"/>
      <c r="T19" s="58" t="s">
        <v>35</v>
      </c>
      <c r="U19" s="59"/>
      <c r="V19" s="60"/>
    </row>
    <row r="20" spans="1:23" s="36" customFormat="1" ht="19.5" customHeight="1" x14ac:dyDescent="0.2">
      <c r="A20" s="30">
        <v>9</v>
      </c>
      <c r="B20" s="259" t="s">
        <v>36</v>
      </c>
      <c r="C20" s="261"/>
      <c r="D20" s="61">
        <f>D18-D15</f>
        <v>0.34199999999999875</v>
      </c>
      <c r="E20" s="39">
        <f>Q20</f>
        <v>705.38248809796426</v>
      </c>
      <c r="F20" s="62"/>
      <c r="G20" s="62"/>
      <c r="H20" s="62"/>
      <c r="I20" s="62"/>
      <c r="J20" s="62"/>
      <c r="K20" s="63"/>
      <c r="L20" s="62"/>
      <c r="M20" s="62"/>
      <c r="N20" s="62"/>
      <c r="O20" s="62"/>
      <c r="P20" s="62"/>
      <c r="Q20" s="39">
        <f>(S20+S19)/12/D15*1000</f>
        <v>705.38248809796426</v>
      </c>
      <c r="R20" s="39"/>
      <c r="S20" s="39">
        <f>S18-S15</f>
        <v>886.61499999999796</v>
      </c>
      <c r="T20" s="39">
        <f>T18-T15</f>
        <v>62</v>
      </c>
      <c r="U20" s="62"/>
    </row>
    <row r="21" spans="1:23" s="36" customFormat="1" ht="50.25" customHeight="1" x14ac:dyDescent="0.2">
      <c r="A21" s="30">
        <v>10</v>
      </c>
      <c r="B21" s="259" t="s">
        <v>37</v>
      </c>
      <c r="C21" s="261"/>
      <c r="D21" s="38">
        <f>D15</f>
        <v>104.744</v>
      </c>
      <c r="E21" s="39">
        <f>E15+E20</f>
        <v>38759.72043194552</v>
      </c>
      <c r="F21" s="39">
        <f>F15+F20</f>
        <v>26722.062186637359</v>
      </c>
      <c r="G21" s="39">
        <f t="shared" ref="G21:M21" si="14">G15+G20</f>
        <v>6833.8458787030449</v>
      </c>
      <c r="H21" s="39">
        <f t="shared" si="14"/>
        <v>522.18198979937961</v>
      </c>
      <c r="I21" s="39">
        <f t="shared" si="14"/>
        <v>455.80467630012436</v>
      </c>
      <c r="J21" s="39">
        <f t="shared" si="14"/>
        <v>23.58035517695409</v>
      </c>
      <c r="K21" s="50">
        <f t="shared" si="14"/>
        <v>0</v>
      </c>
      <c r="L21" s="39">
        <f>L15+L20</f>
        <v>57.300833831890984</v>
      </c>
      <c r="M21" s="39">
        <f t="shared" si="14"/>
        <v>170.1635114189535</v>
      </c>
      <c r="N21" s="42">
        <f>SUM(F21:M21)</f>
        <v>34784.939431867708</v>
      </c>
      <c r="O21" s="39">
        <f>O15</f>
        <v>1883.0933986398463</v>
      </c>
      <c r="P21" s="39">
        <f>Q21-O21</f>
        <v>2091.6876014379627</v>
      </c>
      <c r="Q21" s="42">
        <f>Q15+Q20</f>
        <v>3974.781000077809</v>
      </c>
      <c r="R21" s="64">
        <f>Q21/F21*100</f>
        <v>14.874529414370718</v>
      </c>
      <c r="S21" s="39">
        <f>D21*E21*12/1000</f>
        <v>48718.17788308442</v>
      </c>
      <c r="T21" s="39">
        <f>T20</f>
        <v>62</v>
      </c>
      <c r="U21" s="39">
        <f>SUM(S21:T21)</f>
        <v>48780.17788308442</v>
      </c>
      <c r="W21" s="55"/>
    </row>
    <row r="22" spans="1:23" s="36" customFormat="1" x14ac:dyDescent="0.2">
      <c r="A22" s="265">
        <v>11</v>
      </c>
      <c r="B22" s="259" t="s">
        <v>112</v>
      </c>
      <c r="C22" s="261"/>
      <c r="D22" s="262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4"/>
      <c r="Q22" s="39">
        <f>Q21-Q8</f>
        <v>847.74960424788424</v>
      </c>
      <c r="R22" s="43">
        <f>Q22/F8%</f>
        <v>3.2772811454170072</v>
      </c>
      <c r="S22" s="259" t="s">
        <v>38</v>
      </c>
      <c r="T22" s="260"/>
      <c r="U22" s="261"/>
      <c r="W22" s="55"/>
    </row>
    <row r="23" spans="1:23" s="36" customFormat="1" ht="19.5" customHeight="1" x14ac:dyDescent="0.2">
      <c r="A23" s="265"/>
      <c r="B23" s="259" t="s">
        <v>39</v>
      </c>
      <c r="C23" s="261"/>
      <c r="D23" s="262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4"/>
      <c r="Q23" s="65">
        <f>Q22/Q8*100</f>
        <v>27.110364333994436</v>
      </c>
      <c r="R23" s="52" t="s">
        <v>25</v>
      </c>
      <c r="S23" s="52" t="s">
        <v>25</v>
      </c>
      <c r="T23" s="52" t="s">
        <v>25</v>
      </c>
      <c r="U23" s="52" t="s">
        <v>25</v>
      </c>
      <c r="W23" s="55"/>
    </row>
    <row r="24" spans="1:23" s="36" customFormat="1" ht="18.75" customHeight="1" x14ac:dyDescent="0.2">
      <c r="A24" s="265">
        <v>12</v>
      </c>
      <c r="B24" s="266" t="s">
        <v>31</v>
      </c>
      <c r="C24" s="267"/>
      <c r="D24" s="66" t="s">
        <v>32</v>
      </c>
      <c r="E24" s="262"/>
      <c r="F24" s="270"/>
      <c r="G24" s="270"/>
      <c r="H24" s="270"/>
      <c r="I24" s="270"/>
      <c r="J24" s="270"/>
      <c r="K24" s="270"/>
      <c r="L24" s="270"/>
      <c r="M24" s="270"/>
      <c r="N24" s="271"/>
      <c r="O24" s="32">
        <f>Q21/100*80</f>
        <v>3179.824800062247</v>
      </c>
      <c r="P24" s="52" t="s">
        <v>25</v>
      </c>
      <c r="Q24" s="52" t="s">
        <v>25</v>
      </c>
      <c r="R24" s="52" t="s">
        <v>25</v>
      </c>
      <c r="S24" s="32">
        <f>D21*O24*12/1000</f>
        <v>3996.8108262926403</v>
      </c>
      <c r="T24" s="52" t="s">
        <v>25</v>
      </c>
      <c r="U24" s="52" t="s">
        <v>25</v>
      </c>
      <c r="W24" s="55"/>
    </row>
    <row r="25" spans="1:23" s="36" customFormat="1" ht="19.5" customHeight="1" x14ac:dyDescent="0.2">
      <c r="A25" s="265"/>
      <c r="B25" s="268"/>
      <c r="C25" s="269"/>
      <c r="D25" s="66" t="s">
        <v>33</v>
      </c>
      <c r="E25" s="272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32">
        <f>Q21/100*20</f>
        <v>794.95620001556176</v>
      </c>
      <c r="Q25" s="52" t="s">
        <v>25</v>
      </c>
      <c r="R25" s="52" t="s">
        <v>25</v>
      </c>
      <c r="S25" s="67">
        <f>D21*P25*12/1000</f>
        <v>999.20270657316007</v>
      </c>
      <c r="T25" s="52" t="s">
        <v>25</v>
      </c>
      <c r="U25" s="52" t="s">
        <v>25</v>
      </c>
      <c r="W25" s="55"/>
    </row>
    <row r="26" spans="1:23" s="70" customFormat="1" ht="19.5" customHeight="1" x14ac:dyDescent="0.2">
      <c r="A26" s="265"/>
      <c r="B26" s="259" t="s">
        <v>113</v>
      </c>
      <c r="C26" s="261"/>
      <c r="D26" s="68">
        <f t="shared" ref="D26:Q26" si="15">D21/D8*100</f>
        <v>100.78224976186124</v>
      </c>
      <c r="E26" s="68">
        <f t="shared" si="15"/>
        <v>105.28608716576974</v>
      </c>
      <c r="F26" s="68">
        <f t="shared" si="15"/>
        <v>103.30374692256419</v>
      </c>
      <c r="G26" s="68">
        <f t="shared" si="15"/>
        <v>103.72228157678461</v>
      </c>
      <c r="H26" s="68">
        <f t="shared" si="15"/>
        <v>99.932906019762839</v>
      </c>
      <c r="I26" s="68">
        <f t="shared" si="15"/>
        <v>101.60646418374573</v>
      </c>
      <c r="J26" s="68">
        <f t="shared" si="15"/>
        <v>101.87321160715047</v>
      </c>
      <c r="K26" s="68" t="e">
        <f t="shared" si="15"/>
        <v>#DIV/0!</v>
      </c>
      <c r="L26" s="68">
        <f t="shared" si="15"/>
        <v>95.54521034786238</v>
      </c>
      <c r="M26" s="68">
        <f t="shared" si="15"/>
        <v>96.482179506093857</v>
      </c>
      <c r="N26" s="69">
        <f t="shared" si="15"/>
        <v>103.26020655401302</v>
      </c>
      <c r="O26" s="68">
        <f t="shared" si="15"/>
        <v>104.23961062823419</v>
      </c>
      <c r="P26" s="68">
        <f t="shared" si="15"/>
        <v>158.39797156763683</v>
      </c>
      <c r="Q26" s="69">
        <f t="shared" si="15"/>
        <v>127.11036433399443</v>
      </c>
      <c r="R26" s="273"/>
      <c r="S26" s="263"/>
      <c r="T26" s="263"/>
      <c r="U26" s="264"/>
      <c r="W26" s="71"/>
    </row>
    <row r="27" spans="1:23" x14ac:dyDescent="0.25">
      <c r="D27" s="60"/>
      <c r="S27" s="39">
        <f>S24+S25</f>
        <v>4996.0135328658007</v>
      </c>
      <c r="T27" s="72"/>
    </row>
    <row r="28" spans="1:23" x14ac:dyDescent="0.25">
      <c r="B28" s="73"/>
      <c r="C28" s="73"/>
      <c r="L28" s="74"/>
      <c r="R28" s="12"/>
      <c r="U28" s="5"/>
    </row>
    <row r="29" spans="1:23" x14ac:dyDescent="0.25">
      <c r="B29" s="73" t="s">
        <v>40</v>
      </c>
      <c r="C29" s="75"/>
      <c r="L29" s="326" t="s">
        <v>41</v>
      </c>
      <c r="M29" s="327"/>
      <c r="N29" s="328"/>
      <c r="O29" s="56" t="s">
        <v>42</v>
      </c>
      <c r="P29" s="56" t="s">
        <v>118</v>
      </c>
      <c r="Q29" s="56" t="s">
        <v>43</v>
      </c>
      <c r="R29" s="12"/>
      <c r="U29" s="5"/>
    </row>
    <row r="30" spans="1:23" ht="15.75" customHeight="1" x14ac:dyDescent="0.25">
      <c r="B30" s="76" t="s">
        <v>114</v>
      </c>
      <c r="C30" s="75"/>
      <c r="L30" s="329" t="s">
        <v>44</v>
      </c>
      <c r="M30" s="330"/>
      <c r="N30" s="334"/>
      <c r="O30" s="77"/>
      <c r="P30" s="77"/>
      <c r="Q30" s="78">
        <f>P30-O30</f>
        <v>0</v>
      </c>
      <c r="R30" s="12"/>
      <c r="U30" s="5"/>
    </row>
    <row r="31" spans="1:23" ht="15.75" customHeight="1" x14ac:dyDescent="0.25">
      <c r="B31" s="79" t="s">
        <v>115</v>
      </c>
      <c r="C31" s="80"/>
      <c r="L31" s="329" t="s">
        <v>45</v>
      </c>
      <c r="M31" s="330"/>
      <c r="N31" s="334"/>
      <c r="O31" s="77">
        <v>552</v>
      </c>
      <c r="P31" s="77">
        <v>573</v>
      </c>
      <c r="Q31" s="78">
        <f>P31-O31</f>
        <v>21</v>
      </c>
      <c r="R31" s="12"/>
      <c r="U31" s="5"/>
    </row>
    <row r="32" spans="1:23" x14ac:dyDescent="0.25">
      <c r="B32" s="81" t="s">
        <v>116</v>
      </c>
      <c r="C32" s="1"/>
      <c r="D32" s="1"/>
      <c r="L32" s="329" t="s">
        <v>46</v>
      </c>
      <c r="M32" s="330"/>
      <c r="N32" s="334"/>
      <c r="O32" s="77"/>
      <c r="P32" s="77"/>
      <c r="Q32" s="78">
        <f>P32-O32</f>
        <v>0</v>
      </c>
      <c r="R32" s="12"/>
      <c r="U32" s="5"/>
    </row>
    <row r="33" spans="1:25" x14ac:dyDescent="0.25">
      <c r="L33" s="329" t="s">
        <v>47</v>
      </c>
      <c r="M33" s="330"/>
      <c r="N33" s="334"/>
      <c r="O33" s="77"/>
      <c r="P33" s="77"/>
      <c r="Q33" s="78">
        <f>P33-O33</f>
        <v>0</v>
      </c>
      <c r="R33" s="12"/>
      <c r="U33" s="5"/>
    </row>
    <row r="34" spans="1:25" ht="14.25" customHeight="1" x14ac:dyDescent="0.25">
      <c r="B34" s="1"/>
      <c r="C34" s="1"/>
      <c r="L34" s="329" t="s">
        <v>48</v>
      </c>
      <c r="M34" s="330"/>
      <c r="N34" s="334"/>
      <c r="O34" s="77"/>
      <c r="P34" s="77"/>
      <c r="Q34" s="78">
        <f>P34-O34</f>
        <v>0</v>
      </c>
      <c r="R34" s="12"/>
      <c r="U34" s="5"/>
    </row>
    <row r="35" spans="1:25" ht="36.75" customHeight="1" x14ac:dyDescent="0.25">
      <c r="B35" s="319" t="s">
        <v>117</v>
      </c>
      <c r="C35" s="320"/>
      <c r="D35" s="321"/>
      <c r="E35" s="321"/>
      <c r="F35" s="321"/>
      <c r="G35" s="322"/>
      <c r="H35" s="75"/>
      <c r="I35" s="75"/>
      <c r="J35" s="75"/>
      <c r="S35" s="5"/>
      <c r="T35" s="5"/>
      <c r="U35" s="5"/>
    </row>
    <row r="36" spans="1:25" x14ac:dyDescent="0.25">
      <c r="B36" s="82"/>
      <c r="C36" s="82"/>
      <c r="D36" s="82"/>
      <c r="N36" s="5" t="s">
        <v>119</v>
      </c>
      <c r="O36" s="157"/>
      <c r="P36" s="15"/>
      <c r="Q36" s="15"/>
      <c r="R36" s="15"/>
      <c r="S36" s="15"/>
      <c r="T36" s="15"/>
      <c r="U36" s="15"/>
    </row>
    <row r="37" spans="1:25" x14ac:dyDescent="0.25">
      <c r="B37" s="82"/>
      <c r="C37" s="82"/>
      <c r="D37" s="83"/>
      <c r="N37" s="5" t="s">
        <v>85</v>
      </c>
      <c r="O37" s="15"/>
      <c r="P37" s="15"/>
      <c r="Q37" s="15"/>
      <c r="R37" s="15"/>
      <c r="S37" s="15"/>
      <c r="T37" s="15"/>
      <c r="U37" s="15"/>
    </row>
    <row r="38" spans="1:25" ht="16.5" thickBot="1" x14ac:dyDescent="0.3">
      <c r="B38" s="84"/>
      <c r="C38" s="84"/>
      <c r="D38" s="85"/>
      <c r="N38" s="5" t="s">
        <v>86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35">
      <c r="B39" s="19" t="s">
        <v>52</v>
      </c>
      <c r="C39" s="85"/>
      <c r="D39" s="3" t="s">
        <v>1</v>
      </c>
      <c r="E39" s="86">
        <f>E1</f>
        <v>1234</v>
      </c>
      <c r="F39" s="82"/>
      <c r="G39" s="82"/>
      <c r="H39" s="82"/>
      <c r="I39" s="82"/>
      <c r="J39" s="82"/>
      <c r="R39" s="87"/>
      <c r="S39" s="88"/>
      <c r="T39" s="88"/>
      <c r="U39" s="5"/>
    </row>
    <row r="40" spans="1:25" x14ac:dyDescent="0.25">
      <c r="B40" s="85"/>
      <c r="C40" s="85"/>
      <c r="E40" s="89"/>
      <c r="F40" s="90"/>
      <c r="G40" s="91"/>
      <c r="H40" s="85"/>
      <c r="I40" s="92"/>
      <c r="J40" s="92"/>
      <c r="R40" s="87"/>
    </row>
    <row r="41" spans="1:25" ht="30.75" customHeight="1" x14ac:dyDescent="0.25">
      <c r="A41" s="323" t="s">
        <v>3</v>
      </c>
      <c r="B41" s="324" t="s">
        <v>120</v>
      </c>
      <c r="C41" s="324" t="s">
        <v>53</v>
      </c>
      <c r="D41" s="287" t="s">
        <v>4</v>
      </c>
      <c r="E41" s="287" t="s">
        <v>54</v>
      </c>
      <c r="F41" s="265" t="s">
        <v>55</v>
      </c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</row>
    <row r="42" spans="1:25" ht="48" customHeight="1" x14ac:dyDescent="0.25">
      <c r="A42" s="323"/>
      <c r="B42" s="324"/>
      <c r="C42" s="324"/>
      <c r="D42" s="287"/>
      <c r="E42" s="287"/>
      <c r="F42" s="25" t="s">
        <v>9</v>
      </c>
      <c r="G42" s="25" t="s">
        <v>10</v>
      </c>
      <c r="H42" s="25" t="s">
        <v>11</v>
      </c>
      <c r="I42" s="25" t="s">
        <v>12</v>
      </c>
      <c r="J42" s="25" t="s">
        <v>13</v>
      </c>
      <c r="K42" s="26" t="s">
        <v>14</v>
      </c>
      <c r="L42" s="25" t="s">
        <v>15</v>
      </c>
      <c r="M42" s="25" t="s">
        <v>16</v>
      </c>
      <c r="N42" s="27" t="s">
        <v>17</v>
      </c>
      <c r="O42" s="25" t="s">
        <v>18</v>
      </c>
      <c r="P42" s="25" t="s">
        <v>19</v>
      </c>
      <c r="Q42" s="27" t="s">
        <v>20</v>
      </c>
      <c r="S42" s="73" t="s">
        <v>40</v>
      </c>
    </row>
    <row r="43" spans="1:25" ht="21.95" customHeight="1" x14ac:dyDescent="0.25">
      <c r="A43" s="93" t="s">
        <v>56</v>
      </c>
      <c r="B43" s="94" t="s">
        <v>57</v>
      </c>
      <c r="C43" s="95" t="s">
        <v>58</v>
      </c>
      <c r="D43" s="96">
        <v>73.165400000000005</v>
      </c>
      <c r="E43" s="97">
        <f>SUM(N43,Q43)</f>
        <v>34719.712999999996</v>
      </c>
      <c r="F43" s="96">
        <v>24060.486000000001</v>
      </c>
      <c r="G43" s="96">
        <v>6948.8959999999997</v>
      </c>
      <c r="H43" s="96">
        <v>451.86599999999999</v>
      </c>
      <c r="I43" s="96">
        <v>535.89499999999998</v>
      </c>
      <c r="J43" s="96">
        <v>28.867999999999999</v>
      </c>
      <c r="K43" s="98">
        <v>0</v>
      </c>
      <c r="L43" s="96">
        <v>0</v>
      </c>
      <c r="M43" s="96">
        <v>32.569000000000003</v>
      </c>
      <c r="N43" s="97">
        <f>SUM(F43:M43)</f>
        <v>32058.579999999998</v>
      </c>
      <c r="O43" s="96">
        <v>1444.509</v>
      </c>
      <c r="P43" s="96">
        <v>1216.624</v>
      </c>
      <c r="Q43" s="99">
        <f>SUM(O43:P43)</f>
        <v>2661.1329999999998</v>
      </c>
      <c r="S43" s="288" t="s">
        <v>133</v>
      </c>
      <c r="T43" s="289"/>
      <c r="U43" s="290"/>
    </row>
    <row r="44" spans="1:25" ht="21.95" customHeight="1" x14ac:dyDescent="0.25">
      <c r="A44" s="100" t="s">
        <v>59</v>
      </c>
      <c r="B44" s="101" t="s">
        <v>60</v>
      </c>
      <c r="C44" s="102" t="s">
        <v>58</v>
      </c>
      <c r="D44" s="103">
        <v>30.765599999999999</v>
      </c>
      <c r="E44" s="104">
        <f>SUM(N44,Q44)</f>
        <v>11193.322</v>
      </c>
      <c r="F44" s="103">
        <v>8200.6939999999995</v>
      </c>
      <c r="G44" s="103">
        <v>1268.221</v>
      </c>
      <c r="H44" s="103">
        <v>199.822</v>
      </c>
      <c r="I44" s="103">
        <v>23.584</v>
      </c>
      <c r="J44" s="103">
        <v>0</v>
      </c>
      <c r="K44" s="105">
        <v>0</v>
      </c>
      <c r="L44" s="103">
        <v>74.796000000000006</v>
      </c>
      <c r="M44" s="103">
        <v>187.392</v>
      </c>
      <c r="N44" s="104">
        <f>SUM(F44:M44)</f>
        <v>9954.509</v>
      </c>
      <c r="O44" s="103">
        <v>808.51300000000003</v>
      </c>
      <c r="P44" s="103">
        <v>430.3</v>
      </c>
      <c r="Q44" s="106">
        <f>SUM(O44:P44)</f>
        <v>1238.8130000000001</v>
      </c>
      <c r="S44" s="291"/>
      <c r="T44" s="292"/>
      <c r="U44" s="293"/>
    </row>
    <row r="45" spans="1:25" ht="21.95" customHeight="1" x14ac:dyDescent="0.25">
      <c r="A45" s="107" t="s">
        <v>61</v>
      </c>
      <c r="B45" s="108" t="s">
        <v>24</v>
      </c>
      <c r="C45" s="109" t="s">
        <v>62</v>
      </c>
      <c r="D45" s="110">
        <v>0</v>
      </c>
      <c r="E45" s="111">
        <f t="shared" ref="E45:E49" si="16">SUM(N45,Q45)</f>
        <v>0</v>
      </c>
      <c r="F45" s="112"/>
      <c r="G45" s="112"/>
      <c r="H45" s="112"/>
      <c r="I45" s="112"/>
      <c r="J45" s="112"/>
      <c r="K45" s="112"/>
      <c r="L45" s="112"/>
      <c r="M45" s="112"/>
      <c r="N45" s="113">
        <f>SUM(F45:M45)</f>
        <v>0</v>
      </c>
      <c r="O45" s="112"/>
      <c r="P45" s="112"/>
      <c r="Q45" s="114">
        <f>SUM(O45:P45)</f>
        <v>0</v>
      </c>
      <c r="S45" s="294" t="s">
        <v>134</v>
      </c>
      <c r="T45" s="295"/>
      <c r="U45" s="296"/>
    </row>
    <row r="46" spans="1:25" ht="21.95" customHeight="1" x14ac:dyDescent="0.25">
      <c r="A46" s="115" t="s">
        <v>63</v>
      </c>
      <c r="B46" s="116" t="s">
        <v>64</v>
      </c>
      <c r="C46" s="117" t="s">
        <v>62</v>
      </c>
      <c r="D46" s="118">
        <v>0</v>
      </c>
      <c r="E46" s="111">
        <f t="shared" si="16"/>
        <v>0</v>
      </c>
      <c r="F46" s="112"/>
      <c r="G46" s="112"/>
      <c r="H46" s="112"/>
      <c r="I46" s="112"/>
      <c r="J46" s="112"/>
      <c r="K46" s="112"/>
      <c r="L46" s="112"/>
      <c r="M46" s="112"/>
      <c r="N46" s="111">
        <f>SUM(F46:M46)</f>
        <v>0</v>
      </c>
      <c r="O46" s="112"/>
      <c r="P46" s="112"/>
      <c r="Q46" s="119">
        <f>SUM(O46:P46)</f>
        <v>0</v>
      </c>
      <c r="S46" s="297"/>
      <c r="T46" s="298"/>
      <c r="U46" s="299"/>
    </row>
    <row r="47" spans="1:25" ht="21.95" customHeight="1" x14ac:dyDescent="0.25">
      <c r="A47" s="115" t="s">
        <v>65</v>
      </c>
      <c r="B47" s="120" t="s">
        <v>24</v>
      </c>
      <c r="C47" s="121">
        <v>33038</v>
      </c>
      <c r="D47" s="122"/>
      <c r="E47" s="111">
        <f t="shared" si="16"/>
        <v>6.2590000000000003</v>
      </c>
      <c r="F47" s="112"/>
      <c r="G47" s="112"/>
      <c r="H47" s="112"/>
      <c r="I47" s="112"/>
      <c r="J47" s="112"/>
      <c r="K47" s="112"/>
      <c r="L47" s="112"/>
      <c r="M47" s="112"/>
      <c r="N47" s="111">
        <f t="shared" ref="N47:N60" si="17">SUM(F47:M47)</f>
        <v>0</v>
      </c>
      <c r="O47" s="112"/>
      <c r="P47" s="112">
        <v>6.2590000000000003</v>
      </c>
      <c r="Q47" s="119">
        <f t="shared" ref="Q47:Q60" si="18">SUM(O47:P47)</f>
        <v>6.2590000000000003</v>
      </c>
      <c r="S47" s="300" t="s">
        <v>135</v>
      </c>
      <c r="T47" s="301"/>
      <c r="U47" s="302"/>
      <c r="X47" s="123"/>
      <c r="Y47" s="123"/>
    </row>
    <row r="48" spans="1:25" ht="21.95" customHeight="1" x14ac:dyDescent="0.25">
      <c r="A48" s="115" t="s">
        <v>65</v>
      </c>
      <c r="B48" s="120" t="s">
        <v>24</v>
      </c>
      <c r="C48" s="121">
        <v>33080</v>
      </c>
      <c r="D48" s="122"/>
      <c r="E48" s="111">
        <f t="shared" si="16"/>
        <v>0</v>
      </c>
      <c r="F48" s="112"/>
      <c r="G48" s="112"/>
      <c r="H48" s="112"/>
      <c r="I48" s="112"/>
      <c r="J48" s="112"/>
      <c r="K48" s="112"/>
      <c r="L48" s="112"/>
      <c r="M48" s="112"/>
      <c r="N48" s="111">
        <f t="shared" si="17"/>
        <v>0</v>
      </c>
      <c r="O48" s="112"/>
      <c r="P48" s="112"/>
      <c r="Q48" s="119">
        <f t="shared" si="18"/>
        <v>0</v>
      </c>
      <c r="S48" s="303"/>
      <c r="T48" s="304"/>
      <c r="U48" s="305"/>
      <c r="X48" s="123"/>
      <c r="Y48" s="123"/>
    </row>
    <row r="49" spans="1:21" ht="21.95" customHeight="1" x14ac:dyDescent="0.25">
      <c r="A49" s="115" t="s">
        <v>65</v>
      </c>
      <c r="B49" s="120" t="s">
        <v>24</v>
      </c>
      <c r="C49" s="121"/>
      <c r="D49" s="122"/>
      <c r="E49" s="111">
        <f t="shared" si="16"/>
        <v>0</v>
      </c>
      <c r="F49" s="112"/>
      <c r="G49" s="112"/>
      <c r="H49" s="112"/>
      <c r="I49" s="112"/>
      <c r="J49" s="112"/>
      <c r="K49" s="112"/>
      <c r="L49" s="112"/>
      <c r="M49" s="112"/>
      <c r="N49" s="111">
        <f t="shared" si="17"/>
        <v>0</v>
      </c>
      <c r="O49" s="112"/>
      <c r="P49" s="112"/>
      <c r="Q49" s="119">
        <f t="shared" si="18"/>
        <v>0</v>
      </c>
      <c r="S49" s="303"/>
      <c r="T49" s="304"/>
      <c r="U49" s="305"/>
    </row>
    <row r="50" spans="1:21" ht="21.95" customHeight="1" x14ac:dyDescent="0.25">
      <c r="A50" s="115" t="s">
        <v>65</v>
      </c>
      <c r="B50" s="158" t="s">
        <v>24</v>
      </c>
      <c r="C50" s="159">
        <v>33079</v>
      </c>
      <c r="D50" s="160"/>
      <c r="E50" s="161">
        <f t="shared" ref="E50:E55" si="19">SUM(N50,Q50)</f>
        <v>0</v>
      </c>
      <c r="F50" s="162"/>
      <c r="G50" s="162"/>
      <c r="H50" s="162"/>
      <c r="I50" s="162"/>
      <c r="J50" s="162"/>
      <c r="K50" s="162"/>
      <c r="L50" s="162"/>
      <c r="M50" s="162"/>
      <c r="N50" s="111">
        <f t="shared" si="17"/>
        <v>0</v>
      </c>
      <c r="O50" s="162"/>
      <c r="P50" s="162"/>
      <c r="Q50" s="119">
        <f t="shared" si="18"/>
        <v>0</v>
      </c>
      <c r="S50" s="303"/>
      <c r="T50" s="304"/>
      <c r="U50" s="305"/>
    </row>
    <row r="51" spans="1:21" ht="21.95" customHeight="1" x14ac:dyDescent="0.25">
      <c r="A51" s="115" t="s">
        <v>65</v>
      </c>
      <c r="B51" s="158" t="s">
        <v>24</v>
      </c>
      <c r="C51" s="159"/>
      <c r="D51" s="160"/>
      <c r="E51" s="161">
        <f t="shared" si="19"/>
        <v>0</v>
      </c>
      <c r="F51" s="162"/>
      <c r="G51" s="162"/>
      <c r="H51" s="162"/>
      <c r="I51" s="162"/>
      <c r="J51" s="162"/>
      <c r="K51" s="162"/>
      <c r="L51" s="162"/>
      <c r="M51" s="162"/>
      <c r="N51" s="111">
        <f t="shared" si="17"/>
        <v>0</v>
      </c>
      <c r="O51" s="162"/>
      <c r="P51" s="162"/>
      <c r="Q51" s="119">
        <f t="shared" si="18"/>
        <v>0</v>
      </c>
      <c r="S51" s="303"/>
      <c r="T51" s="304"/>
      <c r="U51" s="305"/>
    </row>
    <row r="52" spans="1:21" ht="21.95" customHeight="1" x14ac:dyDescent="0.25">
      <c r="A52" s="115" t="s">
        <v>65</v>
      </c>
      <c r="B52" s="158" t="s">
        <v>24</v>
      </c>
      <c r="C52" s="159"/>
      <c r="D52" s="160"/>
      <c r="E52" s="161">
        <f t="shared" si="19"/>
        <v>0</v>
      </c>
      <c r="F52" s="162"/>
      <c r="G52" s="162"/>
      <c r="H52" s="162"/>
      <c r="I52" s="162"/>
      <c r="J52" s="162"/>
      <c r="K52" s="162"/>
      <c r="L52" s="162"/>
      <c r="M52" s="162"/>
      <c r="N52" s="111">
        <f t="shared" si="17"/>
        <v>0</v>
      </c>
      <c r="O52" s="162"/>
      <c r="P52" s="162"/>
      <c r="Q52" s="119">
        <f t="shared" si="18"/>
        <v>0</v>
      </c>
      <c r="S52" s="303"/>
      <c r="T52" s="304"/>
      <c r="U52" s="305"/>
    </row>
    <row r="53" spans="1:21" ht="21.95" customHeight="1" x14ac:dyDescent="0.25">
      <c r="A53" s="115" t="s">
        <v>65</v>
      </c>
      <c r="B53" s="158" t="s">
        <v>24</v>
      </c>
      <c r="C53" s="159"/>
      <c r="D53" s="160"/>
      <c r="E53" s="161">
        <f t="shared" si="19"/>
        <v>0</v>
      </c>
      <c r="F53" s="162"/>
      <c r="G53" s="162"/>
      <c r="H53" s="162"/>
      <c r="I53" s="162"/>
      <c r="J53" s="162"/>
      <c r="K53" s="162"/>
      <c r="L53" s="162"/>
      <c r="M53" s="162"/>
      <c r="N53" s="111">
        <f t="shared" si="17"/>
        <v>0</v>
      </c>
      <c r="O53" s="162"/>
      <c r="P53" s="162"/>
      <c r="Q53" s="119">
        <f t="shared" si="18"/>
        <v>0</v>
      </c>
      <c r="S53" s="303"/>
      <c r="T53" s="304"/>
      <c r="U53" s="305"/>
    </row>
    <row r="54" spans="1:21" ht="21.95" customHeight="1" x14ac:dyDescent="0.25">
      <c r="A54" s="115" t="s">
        <v>65</v>
      </c>
      <c r="B54" s="158" t="s">
        <v>24</v>
      </c>
      <c r="C54" s="159"/>
      <c r="D54" s="160"/>
      <c r="E54" s="161">
        <f t="shared" si="19"/>
        <v>0</v>
      </c>
      <c r="F54" s="162"/>
      <c r="G54" s="162"/>
      <c r="H54" s="162"/>
      <c r="I54" s="162"/>
      <c r="J54" s="162"/>
      <c r="K54" s="162"/>
      <c r="L54" s="162"/>
      <c r="M54" s="162"/>
      <c r="N54" s="111">
        <f t="shared" si="17"/>
        <v>0</v>
      </c>
      <c r="O54" s="162"/>
      <c r="P54" s="162"/>
      <c r="Q54" s="119">
        <f t="shared" si="18"/>
        <v>0</v>
      </c>
      <c r="S54" s="303"/>
      <c r="T54" s="304"/>
      <c r="U54" s="305"/>
    </row>
    <row r="55" spans="1:21" ht="21.95" customHeight="1" x14ac:dyDescent="0.25">
      <c r="A55" s="115" t="s">
        <v>65</v>
      </c>
      <c r="B55" s="158" t="s">
        <v>24</v>
      </c>
      <c r="C55" s="159"/>
      <c r="D55" s="160"/>
      <c r="E55" s="161">
        <f t="shared" si="19"/>
        <v>0</v>
      </c>
      <c r="F55" s="162"/>
      <c r="G55" s="162"/>
      <c r="H55" s="162"/>
      <c r="I55" s="162"/>
      <c r="J55" s="162"/>
      <c r="K55" s="162"/>
      <c r="L55" s="162"/>
      <c r="M55" s="162"/>
      <c r="N55" s="111">
        <f t="shared" si="17"/>
        <v>0</v>
      </c>
      <c r="O55" s="162"/>
      <c r="P55" s="162"/>
      <c r="Q55" s="119">
        <f t="shared" si="18"/>
        <v>0</v>
      </c>
      <c r="S55" s="303"/>
      <c r="T55" s="304"/>
      <c r="U55" s="305"/>
    </row>
    <row r="56" spans="1:21" ht="21.95" customHeight="1" x14ac:dyDescent="0.25">
      <c r="A56" s="115" t="s">
        <v>65</v>
      </c>
      <c r="B56" s="158" t="s">
        <v>24</v>
      </c>
      <c r="C56" s="159"/>
      <c r="D56" s="160"/>
      <c r="E56" s="161">
        <f t="shared" ref="E56:E60" si="20">SUM(N56,Q56)</f>
        <v>0</v>
      </c>
      <c r="F56" s="162"/>
      <c r="G56" s="162"/>
      <c r="H56" s="162"/>
      <c r="I56" s="162"/>
      <c r="J56" s="162"/>
      <c r="K56" s="162"/>
      <c r="L56" s="162"/>
      <c r="M56" s="162"/>
      <c r="N56" s="111">
        <f t="shared" si="17"/>
        <v>0</v>
      </c>
      <c r="O56" s="162"/>
      <c r="P56" s="162"/>
      <c r="Q56" s="119">
        <f t="shared" si="18"/>
        <v>0</v>
      </c>
      <c r="S56" s="303"/>
      <c r="T56" s="304"/>
      <c r="U56" s="305"/>
    </row>
    <row r="57" spans="1:21" ht="21.95" customHeight="1" x14ac:dyDescent="0.25">
      <c r="A57" s="115" t="s">
        <v>65</v>
      </c>
      <c r="B57" s="158" t="s">
        <v>64</v>
      </c>
      <c r="C57" s="159"/>
      <c r="D57" s="160"/>
      <c r="E57" s="161">
        <f t="shared" si="20"/>
        <v>0</v>
      </c>
      <c r="F57" s="162"/>
      <c r="G57" s="162"/>
      <c r="H57" s="162"/>
      <c r="I57" s="162"/>
      <c r="J57" s="162"/>
      <c r="K57" s="162"/>
      <c r="L57" s="162"/>
      <c r="M57" s="162"/>
      <c r="N57" s="111">
        <f t="shared" si="17"/>
        <v>0</v>
      </c>
      <c r="O57" s="162"/>
      <c r="P57" s="162"/>
      <c r="Q57" s="119">
        <f t="shared" si="18"/>
        <v>0</v>
      </c>
      <c r="S57" s="303"/>
      <c r="T57" s="304"/>
      <c r="U57" s="305"/>
    </row>
    <row r="58" spans="1:21" ht="21.95" customHeight="1" x14ac:dyDescent="0.25">
      <c r="A58" s="115" t="s">
        <v>65</v>
      </c>
      <c r="B58" s="158" t="s">
        <v>24</v>
      </c>
      <c r="C58" s="159"/>
      <c r="D58" s="160"/>
      <c r="E58" s="161">
        <f t="shared" si="20"/>
        <v>0</v>
      </c>
      <c r="F58" s="162"/>
      <c r="G58" s="162"/>
      <c r="H58" s="162"/>
      <c r="I58" s="162"/>
      <c r="J58" s="162"/>
      <c r="K58" s="162"/>
      <c r="L58" s="162"/>
      <c r="M58" s="162"/>
      <c r="N58" s="111">
        <f t="shared" si="17"/>
        <v>0</v>
      </c>
      <c r="O58" s="162"/>
      <c r="P58" s="162"/>
      <c r="Q58" s="119">
        <f t="shared" si="18"/>
        <v>0</v>
      </c>
      <c r="S58" s="303"/>
      <c r="T58" s="304"/>
      <c r="U58" s="305"/>
    </row>
    <row r="59" spans="1:21" ht="21.95" customHeight="1" x14ac:dyDescent="0.25">
      <c r="A59" s="115" t="s">
        <v>65</v>
      </c>
      <c r="B59" s="158" t="s">
        <v>64</v>
      </c>
      <c r="C59" s="159"/>
      <c r="D59" s="160"/>
      <c r="E59" s="161">
        <f t="shared" si="20"/>
        <v>0</v>
      </c>
      <c r="F59" s="162"/>
      <c r="G59" s="162"/>
      <c r="H59" s="162"/>
      <c r="I59" s="162"/>
      <c r="J59" s="162"/>
      <c r="K59" s="162"/>
      <c r="L59" s="162"/>
      <c r="M59" s="162"/>
      <c r="N59" s="111">
        <f t="shared" si="17"/>
        <v>0</v>
      </c>
      <c r="O59" s="162"/>
      <c r="P59" s="162"/>
      <c r="Q59" s="119">
        <f t="shared" si="18"/>
        <v>0</v>
      </c>
      <c r="S59" s="303"/>
      <c r="T59" s="304"/>
      <c r="U59" s="305"/>
    </row>
    <row r="60" spans="1:21" ht="21.95" customHeight="1" x14ac:dyDescent="0.25">
      <c r="A60" s="124" t="s">
        <v>65</v>
      </c>
      <c r="B60" s="163" t="s">
        <v>64</v>
      </c>
      <c r="C60" s="159"/>
      <c r="D60" s="164"/>
      <c r="E60" s="165">
        <f t="shared" si="20"/>
        <v>0</v>
      </c>
      <c r="F60" s="162"/>
      <c r="G60" s="162"/>
      <c r="H60" s="162"/>
      <c r="I60" s="162"/>
      <c r="J60" s="162"/>
      <c r="K60" s="162"/>
      <c r="L60" s="162"/>
      <c r="M60" s="162"/>
      <c r="N60" s="125">
        <f t="shared" si="17"/>
        <v>0</v>
      </c>
      <c r="O60" s="162"/>
      <c r="P60" s="162"/>
      <c r="Q60" s="126">
        <f t="shared" si="18"/>
        <v>0</v>
      </c>
      <c r="S60" s="306"/>
      <c r="T60" s="307"/>
      <c r="U60" s="308"/>
    </row>
    <row r="61" spans="1:21" ht="21.95" customHeight="1" x14ac:dyDescent="0.25">
      <c r="A61" s="93" t="s">
        <v>66</v>
      </c>
      <c r="B61" s="127" t="s">
        <v>24</v>
      </c>
      <c r="C61" s="128" t="s">
        <v>67</v>
      </c>
      <c r="D61" s="129">
        <f>D43-SUMIFS(D$45:D$49,$B$45:$B$49,$B61)</f>
        <v>73.165400000000005</v>
      </c>
      <c r="E61" s="97">
        <f>SUM(N61,Q61)</f>
        <v>34713.453999999998</v>
      </c>
      <c r="F61" s="129">
        <f>F43-SUMIFS(F$45:F$49,$B$45:$B$49,$B61)</f>
        <v>24060.486000000001</v>
      </c>
      <c r="G61" s="129">
        <f t="shared" ref="G61:M62" si="21">G43-SUMIFS(G$45:G$49,$B$45:$B$49,$B61)</f>
        <v>6948.8959999999997</v>
      </c>
      <c r="H61" s="129">
        <f t="shared" si="21"/>
        <v>451.86599999999999</v>
      </c>
      <c r="I61" s="129">
        <f t="shared" si="21"/>
        <v>535.89499999999998</v>
      </c>
      <c r="J61" s="129">
        <f t="shared" si="21"/>
        <v>28.867999999999999</v>
      </c>
      <c r="K61" s="129">
        <f t="shared" si="21"/>
        <v>0</v>
      </c>
      <c r="L61" s="129">
        <f t="shared" si="21"/>
        <v>0</v>
      </c>
      <c r="M61" s="129">
        <f t="shared" si="21"/>
        <v>32.569000000000003</v>
      </c>
      <c r="N61" s="97">
        <f>SUM(F61:M61)</f>
        <v>32058.579999999998</v>
      </c>
      <c r="O61" s="129">
        <f t="shared" ref="O61:P62" si="22">O43-SUMIFS(O$45:O$49,$B$45:$B$49,$B61)</f>
        <v>1444.509</v>
      </c>
      <c r="P61" s="129">
        <f t="shared" si="22"/>
        <v>1210.365</v>
      </c>
      <c r="Q61" s="99">
        <f>SUM(O61:P61)</f>
        <v>2654.8739999999998</v>
      </c>
      <c r="S61" s="309" t="s">
        <v>68</v>
      </c>
      <c r="T61" s="310"/>
      <c r="U61" s="311"/>
    </row>
    <row r="62" spans="1:21" ht="21.95" customHeight="1" x14ac:dyDescent="0.25">
      <c r="A62" s="100" t="s">
        <v>69</v>
      </c>
      <c r="B62" s="130" t="s">
        <v>64</v>
      </c>
      <c r="C62" s="131" t="s">
        <v>67</v>
      </c>
      <c r="D62" s="132">
        <f>D44-SUMIFS(D$45:D$49,$B$45:$B$49,$B62)</f>
        <v>30.765599999999999</v>
      </c>
      <c r="E62" s="104">
        <f>SUM(N62,Q62)</f>
        <v>11193.322</v>
      </c>
      <c r="F62" s="132">
        <f>F44-SUMIFS(F$45:F$49,$B$45:$B$49,$B62)</f>
        <v>8200.6939999999995</v>
      </c>
      <c r="G62" s="132">
        <f t="shared" si="21"/>
        <v>1268.221</v>
      </c>
      <c r="H62" s="132">
        <f t="shared" si="21"/>
        <v>199.822</v>
      </c>
      <c r="I62" s="132">
        <f t="shared" si="21"/>
        <v>23.584</v>
      </c>
      <c r="J62" s="132">
        <f t="shared" si="21"/>
        <v>0</v>
      </c>
      <c r="K62" s="132">
        <f t="shared" si="21"/>
        <v>0</v>
      </c>
      <c r="L62" s="132">
        <f t="shared" si="21"/>
        <v>74.796000000000006</v>
      </c>
      <c r="M62" s="132">
        <f t="shared" si="21"/>
        <v>187.392</v>
      </c>
      <c r="N62" s="104">
        <f>SUM(F62:M62)</f>
        <v>9954.509</v>
      </c>
      <c r="O62" s="132">
        <f t="shared" si="22"/>
        <v>808.51300000000003</v>
      </c>
      <c r="P62" s="132">
        <f t="shared" si="22"/>
        <v>430.3</v>
      </c>
      <c r="Q62" s="106">
        <f>SUM(O62:P62)</f>
        <v>1238.8130000000001</v>
      </c>
      <c r="S62" s="312"/>
      <c r="T62" s="313"/>
      <c r="U62" s="314"/>
    </row>
    <row r="63" spans="1:21" x14ac:dyDescent="0.25">
      <c r="B63" s="133"/>
      <c r="C63" s="133"/>
      <c r="D63" s="134"/>
      <c r="E63" s="135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1:21" x14ac:dyDescent="0.25">
      <c r="C64" s="136"/>
      <c r="F64" s="137"/>
      <c r="G64" s="137"/>
      <c r="H64" s="137"/>
      <c r="I64" s="137"/>
      <c r="J64" s="137"/>
      <c r="K64" s="138"/>
      <c r="L64" s="137"/>
      <c r="M64" s="137"/>
      <c r="N64" s="137"/>
      <c r="O64" s="137"/>
      <c r="P64" s="137"/>
      <c r="Q64" s="137"/>
    </row>
    <row r="65" spans="1:21" x14ac:dyDescent="0.25">
      <c r="C65" s="136"/>
      <c r="F65" s="137"/>
      <c r="G65" s="137"/>
      <c r="H65" s="137"/>
      <c r="I65" s="137"/>
      <c r="J65" s="137"/>
      <c r="K65" s="138"/>
      <c r="L65" s="137"/>
      <c r="M65" s="137"/>
      <c r="N65" s="137"/>
      <c r="O65" s="137"/>
      <c r="P65" s="137"/>
      <c r="Q65" s="137"/>
    </row>
    <row r="69" spans="1:21" ht="31.5" customHeight="1" x14ac:dyDescent="0.3">
      <c r="B69" s="19" t="s">
        <v>70</v>
      </c>
      <c r="C69" s="20"/>
      <c r="I69" s="12"/>
      <c r="J69" s="12"/>
      <c r="K69" s="16"/>
      <c r="L69" s="12"/>
      <c r="N69" s="17"/>
      <c r="Q69" s="21"/>
      <c r="R69" s="22">
        <f>R3</f>
        <v>15.00140405768939</v>
      </c>
      <c r="S69" s="23" t="s">
        <v>107</v>
      </c>
      <c r="T69" s="24"/>
      <c r="U69" s="24"/>
    </row>
    <row r="70" spans="1:21" ht="30.75" customHeight="1" x14ac:dyDescent="0.25">
      <c r="A70" s="287" t="s">
        <v>3</v>
      </c>
      <c r="B70" s="315" t="s">
        <v>106</v>
      </c>
      <c r="C70" s="316"/>
      <c r="D70" s="287" t="s">
        <v>4</v>
      </c>
      <c r="E70" s="287" t="s">
        <v>5</v>
      </c>
      <c r="F70" s="265" t="s">
        <v>6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87" t="s">
        <v>7</v>
      </c>
      <c r="S70" s="287" t="s">
        <v>8</v>
      </c>
      <c r="T70" s="287"/>
      <c r="U70" s="287"/>
    </row>
    <row r="71" spans="1:21" ht="48" customHeight="1" x14ac:dyDescent="0.25">
      <c r="A71" s="287"/>
      <c r="B71" s="317"/>
      <c r="C71" s="318"/>
      <c r="D71" s="287"/>
      <c r="E71" s="287"/>
      <c r="F71" s="25" t="s">
        <v>9</v>
      </c>
      <c r="G71" s="25" t="s">
        <v>10</v>
      </c>
      <c r="H71" s="25" t="s">
        <v>11</v>
      </c>
      <c r="I71" s="25" t="s">
        <v>12</v>
      </c>
      <c r="J71" s="25" t="s">
        <v>13</v>
      </c>
      <c r="K71" s="26" t="s">
        <v>14</v>
      </c>
      <c r="L71" s="25" t="s">
        <v>15</v>
      </c>
      <c r="M71" s="25" t="s">
        <v>16</v>
      </c>
      <c r="N71" s="27" t="s">
        <v>17</v>
      </c>
      <c r="O71" s="25" t="s">
        <v>18</v>
      </c>
      <c r="P71" s="25" t="s">
        <v>19</v>
      </c>
      <c r="Q71" s="27" t="s">
        <v>20</v>
      </c>
      <c r="R71" s="287"/>
      <c r="S71" s="28" t="s">
        <v>21</v>
      </c>
      <c r="T71" s="28" t="s">
        <v>22</v>
      </c>
      <c r="U71" s="29" t="s">
        <v>23</v>
      </c>
    </row>
    <row r="72" spans="1:21" s="36" customFormat="1" x14ac:dyDescent="0.2">
      <c r="A72" s="30">
        <v>1</v>
      </c>
      <c r="B72" s="285" t="s">
        <v>24</v>
      </c>
      <c r="C72" s="286"/>
      <c r="D72" s="31">
        <f>D6</f>
        <v>73.165400000000005</v>
      </c>
      <c r="E72" s="32">
        <f t="shared" ref="E72:E74" si="23">N72+Q72</f>
        <v>39544.77685718477</v>
      </c>
      <c r="F72" s="32">
        <f t="shared" ref="F72:P73" si="24">F6</f>
        <v>27404.217020613567</v>
      </c>
      <c r="G72" s="32">
        <f t="shared" si="24"/>
        <v>7914.5971547571207</v>
      </c>
      <c r="H72" s="32">
        <f t="shared" si="24"/>
        <v>514.6626684197721</v>
      </c>
      <c r="I72" s="32">
        <f t="shared" si="24"/>
        <v>610.36933669011114</v>
      </c>
      <c r="J72" s="32">
        <f t="shared" si="24"/>
        <v>32.879840288806818</v>
      </c>
      <c r="K72" s="33">
        <f t="shared" si="24"/>
        <v>0</v>
      </c>
      <c r="L72" s="33">
        <f t="shared" si="24"/>
        <v>0</v>
      </c>
      <c r="M72" s="32">
        <f t="shared" si="24"/>
        <v>37.095175223990211</v>
      </c>
      <c r="N72" s="34">
        <f>SUM(F72:M72)</f>
        <v>36513.821195993369</v>
      </c>
      <c r="O72" s="32">
        <f t="shared" si="24"/>
        <v>1645.2551342574493</v>
      </c>
      <c r="P72" s="32">
        <f t="shared" si="24"/>
        <v>1385.7005269339513</v>
      </c>
      <c r="Q72" s="34">
        <f>O72+P72</f>
        <v>3030.9556611914004</v>
      </c>
      <c r="R72" s="35">
        <f>Q72/F72*100</f>
        <v>11.060179748655118</v>
      </c>
      <c r="S72" s="35" t="s">
        <v>25</v>
      </c>
      <c r="T72" s="35" t="s">
        <v>25</v>
      </c>
      <c r="U72" s="35" t="s">
        <v>25</v>
      </c>
    </row>
    <row r="73" spans="1:21" s="36" customFormat="1" x14ac:dyDescent="0.2">
      <c r="A73" s="30">
        <v>2</v>
      </c>
      <c r="B73" s="285" t="s">
        <v>26</v>
      </c>
      <c r="C73" s="286"/>
      <c r="D73" s="31">
        <f>D7</f>
        <v>30.765599999999999</v>
      </c>
      <c r="E73" s="32">
        <f t="shared" si="23"/>
        <v>30318.824704648483</v>
      </c>
      <c r="F73" s="32">
        <f t="shared" si="24"/>
        <v>22212.834031082333</v>
      </c>
      <c r="G73" s="32">
        <f t="shared" si="24"/>
        <v>3435.1705584592314</v>
      </c>
      <c r="H73" s="32">
        <f t="shared" si="24"/>
        <v>541.24845065051011</v>
      </c>
      <c r="I73" s="32">
        <f t="shared" si="24"/>
        <v>63.880871276143921</v>
      </c>
      <c r="J73" s="32">
        <f t="shared" si="24"/>
        <v>0</v>
      </c>
      <c r="K73" s="33">
        <f t="shared" si="24"/>
        <v>0</v>
      </c>
      <c r="L73" s="33">
        <f t="shared" si="24"/>
        <v>202.5964063759524</v>
      </c>
      <c r="M73" s="32">
        <f t="shared" si="24"/>
        <v>507.57989442754246</v>
      </c>
      <c r="N73" s="34">
        <f>SUM(F73:M73)</f>
        <v>26963.310212271714</v>
      </c>
      <c r="O73" s="32">
        <f t="shared" si="24"/>
        <v>2189.9811261062141</v>
      </c>
      <c r="P73" s="32">
        <f t="shared" si="24"/>
        <v>1165.5333662705534</v>
      </c>
      <c r="Q73" s="34">
        <f>O73+P73</f>
        <v>3355.5144923767675</v>
      </c>
      <c r="R73" s="35">
        <f>Q73/F73*100</f>
        <v>15.106197109659259</v>
      </c>
      <c r="S73" s="37" t="s">
        <v>25</v>
      </c>
      <c r="T73" s="35" t="s">
        <v>25</v>
      </c>
      <c r="U73" s="35" t="s">
        <v>25</v>
      </c>
    </row>
    <row r="74" spans="1:21" s="36" customFormat="1" ht="28.5" customHeight="1" x14ac:dyDescent="0.2">
      <c r="A74" s="30">
        <v>3</v>
      </c>
      <c r="B74" s="285" t="s">
        <v>121</v>
      </c>
      <c r="C74" s="286"/>
      <c r="D74" s="38">
        <f>D72+D73</f>
        <v>103.93100000000001</v>
      </c>
      <c r="E74" s="39">
        <f t="shared" si="23"/>
        <v>36813.715349606937</v>
      </c>
      <c r="F74" s="39">
        <f t="shared" ref="F74:H74" si="25">($D$6*F72+$D$7*F73)/$D$8</f>
        <v>25867.466556337051</v>
      </c>
      <c r="G74" s="39">
        <f t="shared" si="25"/>
        <v>6588.5996478432799</v>
      </c>
      <c r="H74" s="40">
        <f t="shared" si="25"/>
        <v>522.53257770379696</v>
      </c>
      <c r="I74" s="40">
        <f>($D$6*I72+$D$7*I73)/$D$8</f>
        <v>448.59810836035439</v>
      </c>
      <c r="J74" s="40">
        <f>($D$6*J72+$D$7*J73)/$D$8</f>
        <v>23.146767246217838</v>
      </c>
      <c r="K74" s="41">
        <f t="shared" ref="K74:M74" si="26">($D$6*K72+$D$7*K73)/$D$8</f>
        <v>0</v>
      </c>
      <c r="L74" s="40">
        <f t="shared" si="26"/>
        <v>59.972481742694676</v>
      </c>
      <c r="M74" s="40">
        <f t="shared" si="26"/>
        <v>176.36781454362347</v>
      </c>
      <c r="N74" s="42">
        <f>SUM(F74:M74)</f>
        <v>33686.683953777014</v>
      </c>
      <c r="O74" s="39">
        <f>($D$6*O72+$D$7*O73)/$D$8</f>
        <v>1806.5046360886868</v>
      </c>
      <c r="P74" s="40">
        <f>($D$6*P72+$D$7*P73)/$D$8</f>
        <v>1320.5267597412383</v>
      </c>
      <c r="Q74" s="42">
        <f>O74+P74</f>
        <v>3127.0313958299248</v>
      </c>
      <c r="R74" s="43">
        <f>Q74/F74*100</f>
        <v>12.08866507672689</v>
      </c>
      <c r="S74" s="39">
        <f>ROUND(((Q74+N74)*12*D74)/1000,0)</f>
        <v>45913</v>
      </c>
      <c r="T74" s="44">
        <f>T8</f>
        <v>62</v>
      </c>
      <c r="U74" s="39">
        <f>SUM(S74:T74)</f>
        <v>45975</v>
      </c>
    </row>
    <row r="75" spans="1:21" s="36" customFormat="1" x14ac:dyDescent="0.2">
      <c r="A75" s="30"/>
      <c r="B75" s="285" t="s">
        <v>108</v>
      </c>
      <c r="C75" s="286"/>
      <c r="D75" s="45" t="s">
        <v>25</v>
      </c>
      <c r="E75" s="39">
        <f>N75+Q75</f>
        <v>1507.3152505601463</v>
      </c>
      <c r="F75" s="32">
        <f>F72*F76</f>
        <v>1096.1686808245427</v>
      </c>
      <c r="G75" s="32">
        <f t="shared" ref="G75:M75" si="27">G72*G76</f>
        <v>259.59878667603351</v>
      </c>
      <c r="H75" s="32">
        <f t="shared" si="27"/>
        <v>0</v>
      </c>
      <c r="I75" s="32">
        <f t="shared" si="27"/>
        <v>0</v>
      </c>
      <c r="J75" s="32">
        <f t="shared" si="27"/>
        <v>0</v>
      </c>
      <c r="K75" s="32">
        <f t="shared" si="27"/>
        <v>0</v>
      </c>
      <c r="L75" s="32">
        <f t="shared" si="27"/>
        <v>0</v>
      </c>
      <c r="M75" s="32">
        <f t="shared" si="27"/>
        <v>0</v>
      </c>
      <c r="N75" s="34">
        <f t="shared" ref="N75" si="28">SUM(F75:M75)</f>
        <v>1355.7674675005762</v>
      </c>
      <c r="O75" s="32">
        <f>O72*O76</f>
        <v>82.262756712872473</v>
      </c>
      <c r="P75" s="32">
        <f>P72*P76</f>
        <v>69.285026346697563</v>
      </c>
      <c r="Q75" s="34">
        <f>O75+P75</f>
        <v>151.54778305957004</v>
      </c>
      <c r="R75" s="43"/>
      <c r="S75" s="39"/>
      <c r="T75" s="46"/>
      <c r="U75" s="39"/>
    </row>
    <row r="76" spans="1:21" s="36" customFormat="1" x14ac:dyDescent="0.2">
      <c r="A76" s="30"/>
      <c r="B76" s="285" t="s">
        <v>27</v>
      </c>
      <c r="C76" s="286"/>
      <c r="D76" s="45" t="s">
        <v>25</v>
      </c>
      <c r="E76" s="32"/>
      <c r="F76" s="47">
        <v>0.04</v>
      </c>
      <c r="G76" s="47">
        <f>F76*0.82</f>
        <v>3.2799999999999996E-2</v>
      </c>
      <c r="H76" s="47">
        <v>0</v>
      </c>
      <c r="I76" s="47">
        <v>0</v>
      </c>
      <c r="J76" s="47">
        <v>0</v>
      </c>
      <c r="K76" s="47">
        <f>F76*0.82</f>
        <v>3.2799999999999996E-2</v>
      </c>
      <c r="L76" s="47">
        <f>F76*0.82</f>
        <v>3.2799999999999996E-2</v>
      </c>
      <c r="M76" s="47">
        <v>0</v>
      </c>
      <c r="N76" s="32"/>
      <c r="O76" s="47">
        <v>0.05</v>
      </c>
      <c r="P76" s="47">
        <v>0.05</v>
      </c>
      <c r="Q76" s="32"/>
      <c r="R76" s="43"/>
      <c r="S76" s="39"/>
      <c r="T76" s="46"/>
      <c r="U76" s="39"/>
    </row>
    <row r="77" spans="1:21" s="36" customFormat="1" x14ac:dyDescent="0.2">
      <c r="A77" s="30"/>
      <c r="B77" s="285" t="s">
        <v>109</v>
      </c>
      <c r="C77" s="286"/>
      <c r="D77" s="45" t="s">
        <v>25</v>
      </c>
      <c r="E77" s="39">
        <f t="shared" ref="E77" si="29">N77+Q77</f>
        <v>134.22057969507068</v>
      </c>
      <c r="F77" s="248">
        <f>(F73*F78)</f>
        <v>0</v>
      </c>
      <c r="G77" s="32">
        <f t="shared" ref="G77:M77" si="30">G73*G78</f>
        <v>0</v>
      </c>
      <c r="H77" s="32">
        <f t="shared" si="30"/>
        <v>0</v>
      </c>
      <c r="I77" s="32">
        <f t="shared" si="30"/>
        <v>0</v>
      </c>
      <c r="J77" s="32">
        <f t="shared" si="30"/>
        <v>0</v>
      </c>
      <c r="K77" s="32">
        <f t="shared" si="30"/>
        <v>0</v>
      </c>
      <c r="L77" s="32">
        <f t="shared" si="30"/>
        <v>0</v>
      </c>
      <c r="M77" s="32">
        <f t="shared" si="30"/>
        <v>0</v>
      </c>
      <c r="N77" s="34">
        <f t="shared" ref="N77" si="31">SUM(F77:M77)</f>
        <v>0</v>
      </c>
      <c r="O77" s="32">
        <f>O73*O78</f>
        <v>87.599245044248562</v>
      </c>
      <c r="P77" s="32">
        <f>P73*P78</f>
        <v>46.621334650822135</v>
      </c>
      <c r="Q77" s="34">
        <f>O77+P77</f>
        <v>134.22057969507068</v>
      </c>
      <c r="R77" s="43"/>
      <c r="S77" s="39"/>
      <c r="T77" s="46"/>
      <c r="U77" s="39"/>
    </row>
    <row r="78" spans="1:21" s="36" customFormat="1" x14ac:dyDescent="0.2">
      <c r="A78" s="30"/>
      <c r="B78" s="285" t="s">
        <v>28</v>
      </c>
      <c r="C78" s="286"/>
      <c r="D78" s="45" t="s">
        <v>25</v>
      </c>
      <c r="E78" s="32"/>
      <c r="F78" s="47">
        <v>0</v>
      </c>
      <c r="G78" s="47">
        <f>F78*0.82</f>
        <v>0</v>
      </c>
      <c r="H78" s="47">
        <v>0</v>
      </c>
      <c r="I78" s="47">
        <v>0</v>
      </c>
      <c r="J78" s="47">
        <v>0</v>
      </c>
      <c r="K78" s="47">
        <v>0</v>
      </c>
      <c r="L78" s="47">
        <f>F78*0.82</f>
        <v>0</v>
      </c>
      <c r="M78" s="47">
        <v>0</v>
      </c>
      <c r="N78" s="32"/>
      <c r="O78" s="47">
        <v>0.04</v>
      </c>
      <c r="P78" s="47">
        <v>0.04</v>
      </c>
      <c r="Q78" s="32"/>
      <c r="R78" s="43"/>
      <c r="S78" s="39"/>
      <c r="T78" s="46"/>
      <c r="U78" s="39"/>
    </row>
    <row r="79" spans="1:21" s="36" customFormat="1" ht="4.5" customHeight="1" x14ac:dyDescent="0.2">
      <c r="A79" s="139"/>
      <c r="B79" s="140"/>
      <c r="C79" s="140"/>
      <c r="D79" s="141"/>
      <c r="E79" s="142"/>
      <c r="F79" s="143"/>
      <c r="G79" s="143"/>
      <c r="H79" s="143"/>
      <c r="I79" s="143"/>
      <c r="J79" s="143"/>
      <c r="K79" s="143"/>
      <c r="L79" s="143"/>
      <c r="M79" s="143"/>
      <c r="N79" s="142"/>
      <c r="O79" s="143"/>
      <c r="P79" s="143"/>
      <c r="Q79" s="142"/>
      <c r="R79" s="144"/>
      <c r="S79" s="145"/>
      <c r="T79" s="145"/>
      <c r="U79" s="145"/>
    </row>
    <row r="80" spans="1:21" s="36" customFormat="1" x14ac:dyDescent="0.2">
      <c r="A80" s="30">
        <v>4</v>
      </c>
      <c r="B80" s="278" t="s">
        <v>29</v>
      </c>
      <c r="C80" s="279"/>
      <c r="D80" s="48">
        <f>D13</f>
        <v>75.119</v>
      </c>
      <c r="E80" s="32">
        <f t="shared" ref="E80" si="32">N80+Q80</f>
        <v>41052.092107744917</v>
      </c>
      <c r="F80" s="32">
        <f>F72+F75</f>
        <v>28500.38570143811</v>
      </c>
      <c r="G80" s="32">
        <f>G72+G75</f>
        <v>8174.1959414331541</v>
      </c>
      <c r="H80" s="32">
        <f>H72+H75</f>
        <v>514.6626684197721</v>
      </c>
      <c r="I80" s="32">
        <f>I72+I75</f>
        <v>610.36933669011114</v>
      </c>
      <c r="J80" s="32">
        <f>J72+J75</f>
        <v>32.879840288806818</v>
      </c>
      <c r="K80" s="32">
        <f t="shared" ref="K80:M80" si="33">K72+K75</f>
        <v>0</v>
      </c>
      <c r="L80" s="32">
        <f t="shared" si="33"/>
        <v>0</v>
      </c>
      <c r="M80" s="32">
        <f t="shared" si="33"/>
        <v>37.095175223990211</v>
      </c>
      <c r="N80" s="34">
        <f t="shared" ref="N80" si="34">SUM(F80:M80)</f>
        <v>37869.588663493945</v>
      </c>
      <c r="O80" s="32">
        <f>O72+O75</f>
        <v>1727.5178909703218</v>
      </c>
      <c r="P80" s="32">
        <f>P72+P75</f>
        <v>1454.9855532806489</v>
      </c>
      <c r="Q80" s="34">
        <f>O80+P80</f>
        <v>3182.5034442509705</v>
      </c>
      <c r="R80" s="43">
        <f>Q80/F80*100</f>
        <v>11.166527630853725</v>
      </c>
      <c r="S80" s="39">
        <f>ROUND(((Q80+N80)*12*D80)/1000,0)</f>
        <v>37006</v>
      </c>
      <c r="T80" s="49">
        <f t="shared" ref="T80" si="35">T13</f>
        <v>0</v>
      </c>
      <c r="U80" s="35" t="s">
        <v>25</v>
      </c>
    </row>
    <row r="81" spans="1:23" s="36" customFormat="1" ht="15.75" customHeight="1" x14ac:dyDescent="0.2">
      <c r="A81" s="265" t="s">
        <v>71</v>
      </c>
      <c r="B81" s="266" t="s">
        <v>31</v>
      </c>
      <c r="C81" s="267"/>
      <c r="D81" s="51" t="s">
        <v>32</v>
      </c>
      <c r="E81" s="262"/>
      <c r="F81" s="270"/>
      <c r="G81" s="270"/>
      <c r="H81" s="270"/>
      <c r="I81" s="270"/>
      <c r="J81" s="270"/>
      <c r="K81" s="270"/>
      <c r="L81" s="270"/>
      <c r="M81" s="270"/>
      <c r="N81" s="271"/>
      <c r="O81" s="39">
        <f>Q80/100*80</f>
        <v>2546.0027554007766</v>
      </c>
      <c r="P81" s="52" t="s">
        <v>25</v>
      </c>
      <c r="Q81" s="53" t="s">
        <v>25</v>
      </c>
      <c r="R81" s="52" t="s">
        <v>25</v>
      </c>
      <c r="S81" s="39">
        <f>O81*D80*12/1000</f>
        <v>2295.038171795411</v>
      </c>
      <c r="T81" s="53" t="s">
        <v>25</v>
      </c>
      <c r="U81" s="39">
        <f>SUM(S81:T81)</f>
        <v>2295.038171795411</v>
      </c>
    </row>
    <row r="82" spans="1:23" s="36" customFormat="1" ht="16.5" customHeight="1" x14ac:dyDescent="0.2">
      <c r="A82" s="265"/>
      <c r="B82" s="268"/>
      <c r="C82" s="269"/>
      <c r="D82" s="51" t="s">
        <v>33</v>
      </c>
      <c r="E82" s="262"/>
      <c r="F82" s="270"/>
      <c r="G82" s="270"/>
      <c r="H82" s="270"/>
      <c r="I82" s="270"/>
      <c r="J82" s="270"/>
      <c r="K82" s="270"/>
      <c r="L82" s="270"/>
      <c r="M82" s="270"/>
      <c r="N82" s="270"/>
      <c r="O82" s="271"/>
      <c r="P82" s="39">
        <f>Q80/100*20</f>
        <v>636.50068885019414</v>
      </c>
      <c r="Q82" s="53" t="s">
        <v>25</v>
      </c>
      <c r="R82" s="52" t="s">
        <v>25</v>
      </c>
      <c r="S82" s="39">
        <f>P82*D80*12/1000</f>
        <v>573.75954294885275</v>
      </c>
      <c r="T82" s="53" t="s">
        <v>25</v>
      </c>
      <c r="U82" s="39">
        <f>SUM(S82:T82)</f>
        <v>573.75954294885275</v>
      </c>
      <c r="V82" s="54"/>
    </row>
    <row r="83" spans="1:23" s="36" customFormat="1" ht="3" customHeight="1" x14ac:dyDescent="0.2">
      <c r="A83" s="146"/>
      <c r="B83" s="147"/>
      <c r="C83" s="147"/>
      <c r="D83" s="148"/>
      <c r="E83" s="149"/>
      <c r="F83" s="150"/>
      <c r="G83" s="150"/>
      <c r="H83" s="150"/>
      <c r="I83" s="150"/>
      <c r="J83" s="150"/>
      <c r="K83" s="150"/>
      <c r="L83" s="150"/>
      <c r="M83" s="150"/>
      <c r="N83" s="149"/>
      <c r="O83" s="150"/>
      <c r="P83" s="150"/>
      <c r="Q83" s="149"/>
      <c r="R83" s="151"/>
      <c r="S83" s="152"/>
      <c r="T83" s="152"/>
      <c r="U83" s="152"/>
    </row>
    <row r="84" spans="1:23" s="36" customFormat="1" ht="31.5" customHeight="1" x14ac:dyDescent="0.2">
      <c r="A84" s="30" t="s">
        <v>72</v>
      </c>
      <c r="B84" s="280" t="s">
        <v>111</v>
      </c>
      <c r="C84" s="281"/>
      <c r="D84" s="247">
        <v>74.361000000000004</v>
      </c>
      <c r="E84" s="333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7"/>
      <c r="S84" s="251">
        <v>39259.279999999999</v>
      </c>
      <c r="T84" s="252">
        <v>0</v>
      </c>
      <c r="U84" s="253">
        <f>SUM(S84:T84)</f>
        <v>39259.279999999999</v>
      </c>
      <c r="W84" s="55"/>
    </row>
    <row r="85" spans="1:23" ht="24.75" customHeight="1" x14ac:dyDescent="0.25">
      <c r="A85" s="56"/>
      <c r="B85" s="274" t="s">
        <v>34</v>
      </c>
      <c r="C85" s="275"/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7"/>
      <c r="S85" s="57"/>
      <c r="T85" s="58" t="s">
        <v>35</v>
      </c>
      <c r="U85" s="59"/>
      <c r="V85" s="60"/>
    </row>
    <row r="86" spans="1:23" s="36" customFormat="1" ht="19.5" customHeight="1" x14ac:dyDescent="0.2">
      <c r="A86" s="30" t="s">
        <v>73</v>
      </c>
      <c r="B86" s="259" t="s">
        <v>74</v>
      </c>
      <c r="C86" s="261"/>
      <c r="D86" s="61">
        <f>D84-D80</f>
        <v>-0.75799999999999557</v>
      </c>
      <c r="E86" s="39">
        <f>Q86</f>
        <v>2499.6782882271223</v>
      </c>
      <c r="F86" s="62"/>
      <c r="G86" s="62"/>
      <c r="H86" s="62"/>
      <c r="I86" s="62"/>
      <c r="J86" s="62"/>
      <c r="K86" s="63"/>
      <c r="L86" s="62"/>
      <c r="M86" s="62"/>
      <c r="N86" s="62"/>
      <c r="O86" s="62"/>
      <c r="P86" s="62"/>
      <c r="Q86" s="39">
        <f>(S86+S85)/12/D80*1000</f>
        <v>2499.6782882271223</v>
      </c>
      <c r="R86" s="39"/>
      <c r="S86" s="39">
        <f>S84-S80</f>
        <v>2253.2799999999988</v>
      </c>
      <c r="T86" s="39">
        <f>T84-T80</f>
        <v>0</v>
      </c>
      <c r="U86" s="62"/>
    </row>
    <row r="87" spans="1:23" s="36" customFormat="1" ht="50.25" customHeight="1" x14ac:dyDescent="0.2">
      <c r="A87" s="30" t="s">
        <v>75</v>
      </c>
      <c r="B87" s="259" t="s">
        <v>37</v>
      </c>
      <c r="C87" s="261"/>
      <c r="D87" s="38">
        <f>D80</f>
        <v>75.119</v>
      </c>
      <c r="E87" s="39">
        <f t="shared" ref="E87:M87" si="36">E80+E86</f>
        <v>43551.770395972038</v>
      </c>
      <c r="F87" s="39">
        <f t="shared" si="36"/>
        <v>28500.38570143811</v>
      </c>
      <c r="G87" s="39">
        <f t="shared" si="36"/>
        <v>8174.1959414331541</v>
      </c>
      <c r="H87" s="39">
        <f t="shared" si="36"/>
        <v>514.6626684197721</v>
      </c>
      <c r="I87" s="39">
        <f t="shared" si="36"/>
        <v>610.36933669011114</v>
      </c>
      <c r="J87" s="39">
        <f t="shared" si="36"/>
        <v>32.879840288806818</v>
      </c>
      <c r="K87" s="50">
        <f t="shared" si="36"/>
        <v>0</v>
      </c>
      <c r="L87" s="39">
        <f t="shared" si="36"/>
        <v>0</v>
      </c>
      <c r="M87" s="39">
        <f t="shared" si="36"/>
        <v>37.095175223990211</v>
      </c>
      <c r="N87" s="42">
        <f>SUM(F87:M87)</f>
        <v>37869.588663493945</v>
      </c>
      <c r="O87" s="39">
        <f>O80</f>
        <v>1727.5178909703218</v>
      </c>
      <c r="P87" s="39">
        <f>Q87-O87</f>
        <v>3954.6638415077714</v>
      </c>
      <c r="Q87" s="42">
        <f>Q80+Q86</f>
        <v>5682.1817324780932</v>
      </c>
      <c r="R87" s="64">
        <f>Q87/F87*100</f>
        <v>19.937209945167073</v>
      </c>
      <c r="S87" s="39">
        <f>D87*E87*12/1000</f>
        <v>39258.785284500285</v>
      </c>
      <c r="T87" s="39">
        <f>T86</f>
        <v>0</v>
      </c>
      <c r="U87" s="39">
        <f>SUM(S87:T87)</f>
        <v>39258.785284500285</v>
      </c>
      <c r="W87" s="55"/>
    </row>
    <row r="88" spans="1:23" s="36" customFormat="1" x14ac:dyDescent="0.2">
      <c r="A88" s="265" t="s">
        <v>76</v>
      </c>
      <c r="B88" s="259" t="s">
        <v>112</v>
      </c>
      <c r="C88" s="261"/>
      <c r="D88" s="262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4"/>
      <c r="Q88" s="39">
        <f>Q87-Q72</f>
        <v>2651.2260712866928</v>
      </c>
      <c r="R88" s="43">
        <f>Q88/F72%</f>
        <v>9.6745185943186396</v>
      </c>
      <c r="S88" s="259" t="s">
        <v>38</v>
      </c>
      <c r="T88" s="260"/>
      <c r="U88" s="261"/>
      <c r="W88" s="55"/>
    </row>
    <row r="89" spans="1:23" s="36" customFormat="1" ht="19.5" customHeight="1" x14ac:dyDescent="0.2">
      <c r="A89" s="265"/>
      <c r="B89" s="259" t="s">
        <v>39</v>
      </c>
      <c r="C89" s="261"/>
      <c r="D89" s="262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4"/>
      <c r="Q89" s="65">
        <f>Q88/Q72*100</f>
        <v>87.471621747332179</v>
      </c>
      <c r="R89" s="52" t="s">
        <v>25</v>
      </c>
      <c r="S89" s="52" t="s">
        <v>25</v>
      </c>
      <c r="T89" s="52" t="s">
        <v>25</v>
      </c>
      <c r="U89" s="52" t="s">
        <v>25</v>
      </c>
      <c r="W89" s="55"/>
    </row>
    <row r="90" spans="1:23" s="36" customFormat="1" ht="18.75" customHeight="1" x14ac:dyDescent="0.2">
      <c r="A90" s="265" t="s">
        <v>77</v>
      </c>
      <c r="B90" s="266" t="s">
        <v>31</v>
      </c>
      <c r="C90" s="267"/>
      <c r="D90" s="66" t="s">
        <v>32</v>
      </c>
      <c r="E90" s="262"/>
      <c r="F90" s="270"/>
      <c r="G90" s="270"/>
      <c r="H90" s="270"/>
      <c r="I90" s="270"/>
      <c r="J90" s="270"/>
      <c r="K90" s="270"/>
      <c r="L90" s="270"/>
      <c r="M90" s="270"/>
      <c r="N90" s="271"/>
      <c r="O90" s="32">
        <f>Q87/100*80</f>
        <v>4545.7453859824745</v>
      </c>
      <c r="P90" s="52" t="s">
        <v>25</v>
      </c>
      <c r="Q90" s="52" t="s">
        <v>25</v>
      </c>
      <c r="R90" s="52" t="s">
        <v>25</v>
      </c>
      <c r="S90" s="32">
        <f>D87*O90*12/1000</f>
        <v>4097.6621717954104</v>
      </c>
      <c r="T90" s="52" t="s">
        <v>25</v>
      </c>
      <c r="U90" s="52" t="s">
        <v>25</v>
      </c>
      <c r="W90" s="55"/>
    </row>
    <row r="91" spans="1:23" s="36" customFormat="1" ht="19.5" customHeight="1" x14ac:dyDescent="0.2">
      <c r="A91" s="265"/>
      <c r="B91" s="268"/>
      <c r="C91" s="269"/>
      <c r="D91" s="66" t="s">
        <v>33</v>
      </c>
      <c r="E91" s="272"/>
      <c r="F91" s="270"/>
      <c r="G91" s="270"/>
      <c r="H91" s="270"/>
      <c r="I91" s="270"/>
      <c r="J91" s="270"/>
      <c r="K91" s="270"/>
      <c r="L91" s="270"/>
      <c r="M91" s="270"/>
      <c r="N91" s="270"/>
      <c r="O91" s="271"/>
      <c r="P91" s="32">
        <f>Q87/100*20</f>
        <v>1136.4363464956186</v>
      </c>
      <c r="Q91" s="52" t="s">
        <v>25</v>
      </c>
      <c r="R91" s="52" t="s">
        <v>25</v>
      </c>
      <c r="S91" s="67">
        <f>D87*P91*12/1000</f>
        <v>1024.4155429488526</v>
      </c>
      <c r="T91" s="52" t="s">
        <v>25</v>
      </c>
      <c r="U91" s="52" t="s">
        <v>25</v>
      </c>
      <c r="W91" s="55"/>
    </row>
    <row r="92" spans="1:23" s="70" customFormat="1" ht="19.5" customHeight="1" x14ac:dyDescent="0.2">
      <c r="A92" s="265"/>
      <c r="B92" s="259" t="s">
        <v>113</v>
      </c>
      <c r="C92" s="261"/>
      <c r="D92" s="68">
        <f t="shared" ref="D92:Q92" si="37">D87/D72*100</f>
        <v>102.67011456234776</v>
      </c>
      <c r="E92" s="68">
        <f t="shared" si="37"/>
        <v>110.13280098471272</v>
      </c>
      <c r="F92" s="68">
        <f t="shared" si="37"/>
        <v>104</v>
      </c>
      <c r="G92" s="68">
        <f t="shared" si="37"/>
        <v>103.28</v>
      </c>
      <c r="H92" s="68">
        <f t="shared" si="37"/>
        <v>100</v>
      </c>
      <c r="I92" s="68">
        <f t="shared" si="37"/>
        <v>100</v>
      </c>
      <c r="J92" s="68">
        <f t="shared" si="37"/>
        <v>100</v>
      </c>
      <c r="K92" s="68" t="e">
        <f t="shared" si="37"/>
        <v>#DIV/0!</v>
      </c>
      <c r="L92" s="68" t="e">
        <f t="shared" si="37"/>
        <v>#DIV/0!</v>
      </c>
      <c r="M92" s="68">
        <f t="shared" si="37"/>
        <v>100</v>
      </c>
      <c r="N92" s="69">
        <f t="shared" si="37"/>
        <v>103.71302543281703</v>
      </c>
      <c r="O92" s="68">
        <f t="shared" si="37"/>
        <v>105</v>
      </c>
      <c r="P92" s="68">
        <f t="shared" si="37"/>
        <v>285.39094592523514</v>
      </c>
      <c r="Q92" s="69">
        <f t="shared" si="37"/>
        <v>187.47162174733219</v>
      </c>
      <c r="R92" s="273"/>
      <c r="S92" s="263"/>
      <c r="T92" s="263"/>
      <c r="U92" s="264"/>
      <c r="W92" s="71"/>
    </row>
    <row r="93" spans="1:23" x14ac:dyDescent="0.25">
      <c r="D93" s="60"/>
      <c r="S93" s="39">
        <f>S90+S91</f>
        <v>5122.0777147442632</v>
      </c>
      <c r="T93" s="72"/>
    </row>
    <row r="94" spans="1:23" ht="3" customHeight="1" x14ac:dyDescent="0.25">
      <c r="A94" s="153"/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154"/>
      <c r="M94" s="154"/>
      <c r="N94" s="154"/>
      <c r="O94" s="154"/>
      <c r="P94" s="154"/>
      <c r="Q94" s="154"/>
      <c r="R94" s="154"/>
      <c r="S94" s="156"/>
      <c r="T94" s="156"/>
      <c r="U94" s="156"/>
    </row>
    <row r="95" spans="1:23" s="36" customFormat="1" x14ac:dyDescent="0.2">
      <c r="A95" s="30">
        <v>5</v>
      </c>
      <c r="B95" s="278" t="s">
        <v>30</v>
      </c>
      <c r="C95" s="279"/>
      <c r="D95" s="48">
        <f>D14</f>
        <v>29.625</v>
      </c>
      <c r="E95" s="32">
        <f>N95+Q95</f>
        <v>30453.045284343552</v>
      </c>
      <c r="F95" s="32">
        <f t="shared" ref="F95:M95" si="38">F73+F77</f>
        <v>22212.834031082333</v>
      </c>
      <c r="G95" s="32">
        <f t="shared" si="38"/>
        <v>3435.1705584592314</v>
      </c>
      <c r="H95" s="32">
        <f t="shared" si="38"/>
        <v>541.24845065051011</v>
      </c>
      <c r="I95" s="32">
        <f t="shared" si="38"/>
        <v>63.880871276143921</v>
      </c>
      <c r="J95" s="32">
        <f t="shared" si="38"/>
        <v>0</v>
      </c>
      <c r="K95" s="32">
        <f t="shared" si="38"/>
        <v>0</v>
      </c>
      <c r="L95" s="32">
        <f t="shared" si="38"/>
        <v>202.5964063759524</v>
      </c>
      <c r="M95" s="32">
        <f t="shared" si="38"/>
        <v>507.57989442754246</v>
      </c>
      <c r="N95" s="34">
        <f t="shared" ref="N95" si="39">SUM(F95:M95)</f>
        <v>26963.310212271714</v>
      </c>
      <c r="O95" s="32">
        <f>O73+O77</f>
        <v>2277.5803711504627</v>
      </c>
      <c r="P95" s="32">
        <f>P73+P77</f>
        <v>1212.1547009213755</v>
      </c>
      <c r="Q95" s="34">
        <f t="shared" ref="Q95" si="40">O95+P95</f>
        <v>3489.7350720718382</v>
      </c>
      <c r="R95" s="43">
        <f>Q95/F95*100</f>
        <v>15.710444994045627</v>
      </c>
      <c r="S95" s="39">
        <f>ROUND(((Q95+N95)*12*D95)/1000,0)</f>
        <v>10826</v>
      </c>
      <c r="T95" s="49">
        <f>T29</f>
        <v>0</v>
      </c>
      <c r="U95" s="35" t="s">
        <v>25</v>
      </c>
    </row>
    <row r="96" spans="1:23" s="36" customFormat="1" ht="15.75" customHeight="1" x14ac:dyDescent="0.2">
      <c r="A96" s="265" t="s">
        <v>78</v>
      </c>
      <c r="B96" s="266" t="s">
        <v>31</v>
      </c>
      <c r="C96" s="267"/>
      <c r="D96" s="51" t="s">
        <v>32</v>
      </c>
      <c r="E96" s="262"/>
      <c r="F96" s="270"/>
      <c r="G96" s="270"/>
      <c r="H96" s="270"/>
      <c r="I96" s="270"/>
      <c r="J96" s="270"/>
      <c r="K96" s="270"/>
      <c r="L96" s="270"/>
      <c r="M96" s="270"/>
      <c r="N96" s="271"/>
      <c r="O96" s="39">
        <f>Q95/100*80</f>
        <v>2791.7880576574703</v>
      </c>
      <c r="P96" s="52" t="s">
        <v>25</v>
      </c>
      <c r="Q96" s="53" t="s">
        <v>25</v>
      </c>
      <c r="R96" s="52" t="s">
        <v>25</v>
      </c>
      <c r="S96" s="39">
        <f>O96*D95*12/1000</f>
        <v>992.48065449723083</v>
      </c>
      <c r="T96" s="53" t="s">
        <v>25</v>
      </c>
      <c r="U96" s="39">
        <f>SUM(S96:T96)</f>
        <v>992.48065449723083</v>
      </c>
    </row>
    <row r="97" spans="1:23" s="36" customFormat="1" ht="16.5" customHeight="1" x14ac:dyDescent="0.2">
      <c r="A97" s="265"/>
      <c r="B97" s="268"/>
      <c r="C97" s="269"/>
      <c r="D97" s="51" t="s">
        <v>33</v>
      </c>
      <c r="E97" s="262"/>
      <c r="F97" s="270"/>
      <c r="G97" s="270"/>
      <c r="H97" s="270"/>
      <c r="I97" s="270"/>
      <c r="J97" s="270"/>
      <c r="K97" s="270"/>
      <c r="L97" s="270"/>
      <c r="M97" s="270"/>
      <c r="N97" s="270"/>
      <c r="O97" s="271"/>
      <c r="P97" s="39">
        <f>Q95/100*20</f>
        <v>697.94701441436757</v>
      </c>
      <c r="Q97" s="53" t="s">
        <v>25</v>
      </c>
      <c r="R97" s="52" t="s">
        <v>25</v>
      </c>
      <c r="S97" s="39">
        <f>P97*D95*12/1000</f>
        <v>248.12016362430771</v>
      </c>
      <c r="T97" s="53" t="s">
        <v>25</v>
      </c>
      <c r="U97" s="39">
        <f>SUM(S97:T97)</f>
        <v>248.12016362430771</v>
      </c>
      <c r="V97" s="54"/>
    </row>
    <row r="98" spans="1:23" s="36" customFormat="1" ht="3.75" customHeight="1" x14ac:dyDescent="0.2">
      <c r="A98" s="146"/>
      <c r="B98" s="147"/>
      <c r="C98" s="147"/>
      <c r="D98" s="148"/>
      <c r="E98" s="149"/>
      <c r="F98" s="150"/>
      <c r="G98" s="150"/>
      <c r="H98" s="150"/>
      <c r="I98" s="150"/>
      <c r="J98" s="150"/>
      <c r="K98" s="150"/>
      <c r="L98" s="150"/>
      <c r="M98" s="150"/>
      <c r="N98" s="149"/>
      <c r="O98" s="150"/>
      <c r="P98" s="150"/>
      <c r="Q98" s="149"/>
      <c r="R98" s="151"/>
      <c r="S98" s="152"/>
      <c r="T98" s="152"/>
      <c r="U98" s="152"/>
    </row>
    <row r="99" spans="1:23" s="36" customFormat="1" ht="31.5" customHeight="1" x14ac:dyDescent="0.2">
      <c r="A99" s="30" t="s">
        <v>79</v>
      </c>
      <c r="B99" s="280" t="s">
        <v>111</v>
      </c>
      <c r="C99" s="281"/>
      <c r="D99" s="247">
        <v>30.725000000000001</v>
      </c>
      <c r="E99" s="333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7"/>
      <c r="S99" s="251">
        <v>9459.3349999999991</v>
      </c>
      <c r="T99" s="252">
        <v>62</v>
      </c>
      <c r="U99" s="253">
        <f>SUM(S99:T99)</f>
        <v>9521.3349999999991</v>
      </c>
      <c r="W99" s="55"/>
    </row>
    <row r="100" spans="1:23" ht="24.75" customHeight="1" x14ac:dyDescent="0.25">
      <c r="A100" s="56"/>
      <c r="B100" s="274" t="s">
        <v>34</v>
      </c>
      <c r="C100" s="275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7"/>
      <c r="S100" s="57"/>
      <c r="T100" s="58" t="s">
        <v>35</v>
      </c>
      <c r="U100" s="59"/>
      <c r="V100" s="60"/>
    </row>
    <row r="101" spans="1:23" s="36" customFormat="1" ht="19.5" customHeight="1" x14ac:dyDescent="0.2">
      <c r="A101" s="30" t="s">
        <v>80</v>
      </c>
      <c r="B101" s="259" t="s">
        <v>81</v>
      </c>
      <c r="C101" s="261"/>
      <c r="D101" s="61">
        <f>D99-D95</f>
        <v>1.1000000000000014</v>
      </c>
      <c r="E101" s="39">
        <f>Q101</f>
        <v>-3844.3459915611838</v>
      </c>
      <c r="F101" s="62"/>
      <c r="G101" s="62"/>
      <c r="H101" s="62"/>
      <c r="I101" s="62"/>
      <c r="J101" s="62"/>
      <c r="K101" s="63"/>
      <c r="L101" s="62"/>
      <c r="M101" s="62"/>
      <c r="N101" s="62"/>
      <c r="O101" s="62"/>
      <c r="P101" s="62"/>
      <c r="Q101" s="39">
        <f>(S101+S100)/12/D95*1000</f>
        <v>-3844.3459915611838</v>
      </c>
      <c r="R101" s="39"/>
      <c r="S101" s="39">
        <f>S99-S95</f>
        <v>-1366.6650000000009</v>
      </c>
      <c r="T101" s="39">
        <f>T99-T95</f>
        <v>62</v>
      </c>
      <c r="U101" s="62"/>
    </row>
    <row r="102" spans="1:23" s="36" customFormat="1" ht="50.25" customHeight="1" x14ac:dyDescent="0.2">
      <c r="A102" s="30" t="s">
        <v>82</v>
      </c>
      <c r="B102" s="259" t="s">
        <v>37</v>
      </c>
      <c r="C102" s="261"/>
      <c r="D102" s="38">
        <f>D95</f>
        <v>29.625</v>
      </c>
      <c r="E102" s="39">
        <f t="shared" ref="E102:M102" si="41">E95+E101</f>
        <v>26608.699292782367</v>
      </c>
      <c r="F102" s="39">
        <f t="shared" si="41"/>
        <v>22212.834031082333</v>
      </c>
      <c r="G102" s="39">
        <f t="shared" si="41"/>
        <v>3435.1705584592314</v>
      </c>
      <c r="H102" s="39">
        <f t="shared" si="41"/>
        <v>541.24845065051011</v>
      </c>
      <c r="I102" s="39">
        <f t="shared" si="41"/>
        <v>63.880871276143921</v>
      </c>
      <c r="J102" s="39">
        <f t="shared" si="41"/>
        <v>0</v>
      </c>
      <c r="K102" s="50">
        <f t="shared" si="41"/>
        <v>0</v>
      </c>
      <c r="L102" s="39">
        <f t="shared" si="41"/>
        <v>202.5964063759524</v>
      </c>
      <c r="M102" s="39">
        <f t="shared" si="41"/>
        <v>507.57989442754246</v>
      </c>
      <c r="N102" s="42">
        <f>SUM(F102:M102)</f>
        <v>26963.310212271714</v>
      </c>
      <c r="O102" s="39">
        <f>O95</f>
        <v>2277.5803711504627</v>
      </c>
      <c r="P102" s="39">
        <f>Q102-O102</f>
        <v>-2632.1912906398084</v>
      </c>
      <c r="Q102" s="42">
        <f>Q95+Q101</f>
        <v>-354.61091948934563</v>
      </c>
      <c r="R102" s="64">
        <f>Q102/F102*100</f>
        <v>-1.5964235765375097</v>
      </c>
      <c r="S102" s="39">
        <f>D102*E102*12/1000</f>
        <v>9459.3925985841324</v>
      </c>
      <c r="T102" s="39">
        <f>T101</f>
        <v>62</v>
      </c>
      <c r="U102" s="39">
        <f>SUM(S102:T102)</f>
        <v>9521.3925985841324</v>
      </c>
      <c r="W102" s="55"/>
    </row>
    <row r="103" spans="1:23" s="36" customFormat="1" x14ac:dyDescent="0.2">
      <c r="A103" s="265" t="s">
        <v>83</v>
      </c>
      <c r="B103" s="259" t="s">
        <v>112</v>
      </c>
      <c r="C103" s="261"/>
      <c r="D103" s="262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4"/>
      <c r="Q103" s="39">
        <f>Q102-Q73</f>
        <v>-3710.1254118661132</v>
      </c>
      <c r="R103" s="43">
        <f>Q103/F73%</f>
        <v>-16.70262068619677</v>
      </c>
      <c r="S103" s="259" t="s">
        <v>38</v>
      </c>
      <c r="T103" s="260"/>
      <c r="U103" s="261"/>
      <c r="W103" s="55"/>
    </row>
    <row r="104" spans="1:23" s="36" customFormat="1" ht="19.5" customHeight="1" x14ac:dyDescent="0.2">
      <c r="A104" s="265"/>
      <c r="B104" s="259" t="s">
        <v>39</v>
      </c>
      <c r="C104" s="261"/>
      <c r="D104" s="262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4"/>
      <c r="Q104" s="65">
        <f>Q103/Q73*100</f>
        <v>-110.56800440871197</v>
      </c>
      <c r="R104" s="52" t="s">
        <v>25</v>
      </c>
      <c r="S104" s="52" t="s">
        <v>25</v>
      </c>
      <c r="T104" s="52" t="s">
        <v>25</v>
      </c>
      <c r="U104" s="52" t="s">
        <v>25</v>
      </c>
      <c r="W104" s="55"/>
    </row>
    <row r="105" spans="1:23" s="36" customFormat="1" ht="18.75" customHeight="1" x14ac:dyDescent="0.2">
      <c r="A105" s="265" t="s">
        <v>84</v>
      </c>
      <c r="B105" s="266" t="s">
        <v>31</v>
      </c>
      <c r="C105" s="267"/>
      <c r="D105" s="66" t="s">
        <v>32</v>
      </c>
      <c r="E105" s="262"/>
      <c r="F105" s="270"/>
      <c r="G105" s="270"/>
      <c r="H105" s="270"/>
      <c r="I105" s="270"/>
      <c r="J105" s="270"/>
      <c r="K105" s="270"/>
      <c r="L105" s="270"/>
      <c r="M105" s="270"/>
      <c r="N105" s="271"/>
      <c r="O105" s="32">
        <f>Q102/100*80</f>
        <v>-283.68873559147653</v>
      </c>
      <c r="P105" s="52" t="s">
        <v>25</v>
      </c>
      <c r="Q105" s="52" t="s">
        <v>25</v>
      </c>
      <c r="R105" s="52" t="s">
        <v>25</v>
      </c>
      <c r="S105" s="32">
        <f>D102*O105*12/1000</f>
        <v>-100.85134550276989</v>
      </c>
      <c r="T105" s="52" t="s">
        <v>25</v>
      </c>
      <c r="U105" s="52" t="s">
        <v>25</v>
      </c>
      <c r="W105" s="55"/>
    </row>
    <row r="106" spans="1:23" s="36" customFormat="1" ht="19.5" customHeight="1" x14ac:dyDescent="0.2">
      <c r="A106" s="265"/>
      <c r="B106" s="268"/>
      <c r="C106" s="269"/>
      <c r="D106" s="66" t="s">
        <v>33</v>
      </c>
      <c r="E106" s="272"/>
      <c r="F106" s="270"/>
      <c r="G106" s="270"/>
      <c r="H106" s="270"/>
      <c r="I106" s="270"/>
      <c r="J106" s="270"/>
      <c r="K106" s="270"/>
      <c r="L106" s="270"/>
      <c r="M106" s="270"/>
      <c r="N106" s="270"/>
      <c r="O106" s="271"/>
      <c r="P106" s="32">
        <f>Q102/100*20</f>
        <v>-70.922183897869132</v>
      </c>
      <c r="Q106" s="52" t="s">
        <v>25</v>
      </c>
      <c r="R106" s="52" t="s">
        <v>25</v>
      </c>
      <c r="S106" s="67">
        <f>D102*P106*12/1000</f>
        <v>-25.212836375692472</v>
      </c>
      <c r="T106" s="52" t="s">
        <v>25</v>
      </c>
      <c r="U106" s="52" t="s">
        <v>25</v>
      </c>
      <c r="W106" s="55"/>
    </row>
    <row r="107" spans="1:23" s="70" customFormat="1" ht="19.5" customHeight="1" x14ac:dyDescent="0.2">
      <c r="A107" s="265"/>
      <c r="B107" s="259" t="s">
        <v>113</v>
      </c>
      <c r="C107" s="261"/>
      <c r="D107" s="68">
        <f t="shared" ref="D107:Q107" si="42">D102/D73*100</f>
        <v>96.29261252827834</v>
      </c>
      <c r="E107" s="68">
        <f t="shared" si="42"/>
        <v>87.762964270520413</v>
      </c>
      <c r="F107" s="68">
        <f t="shared" si="42"/>
        <v>100</v>
      </c>
      <c r="G107" s="68">
        <f t="shared" si="42"/>
        <v>100</v>
      </c>
      <c r="H107" s="68">
        <f t="shared" si="42"/>
        <v>100</v>
      </c>
      <c r="I107" s="68">
        <f t="shared" si="42"/>
        <v>100</v>
      </c>
      <c r="J107" s="68" t="e">
        <f t="shared" si="42"/>
        <v>#DIV/0!</v>
      </c>
      <c r="K107" s="68" t="e">
        <f t="shared" si="42"/>
        <v>#DIV/0!</v>
      </c>
      <c r="L107" s="68">
        <f t="shared" si="42"/>
        <v>100</v>
      </c>
      <c r="M107" s="68">
        <f t="shared" si="42"/>
        <v>100</v>
      </c>
      <c r="N107" s="69">
        <f t="shared" si="42"/>
        <v>100</v>
      </c>
      <c r="O107" s="68">
        <f t="shared" si="42"/>
        <v>104</v>
      </c>
      <c r="P107" s="68">
        <f t="shared" si="42"/>
        <v>-225.83577328740341</v>
      </c>
      <c r="Q107" s="69">
        <f t="shared" si="42"/>
        <v>-10.568004408711964</v>
      </c>
      <c r="R107" s="273"/>
      <c r="S107" s="263"/>
      <c r="T107" s="263"/>
      <c r="U107" s="264"/>
      <c r="W107" s="71"/>
    </row>
    <row r="108" spans="1:23" x14ac:dyDescent="0.25">
      <c r="D108" s="60"/>
      <c r="S108" s="39">
        <f>S105+S106</f>
        <v>-126.06418187846236</v>
      </c>
      <c r="T108" s="72"/>
    </row>
  </sheetData>
  <mergeCells count="113"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</mergeCells>
  <conditionalFormatting sqref="F45:M60">
    <cfRule type="expression" dxfId="1" priority="2">
      <formula>F45=0</formula>
    </cfRule>
  </conditionalFormatting>
  <conditionalFormatting sqref="O45:P60">
    <cfRule type="expression" dxfId="0" priority="1">
      <formula>O45=0</formula>
    </cfRule>
  </conditionalFormatting>
  <printOptions horizontalCentered="1"/>
  <pageMargins left="0" right="0" top="0.59055118110236227" bottom="0" header="0.19685039370078741" footer="0"/>
  <pageSetup paperSize="9" scale="62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8036-051B-4C64-BA1D-41884C89CB42}">
  <sheetPr>
    <pageSetUpPr fitToPage="1"/>
  </sheetPr>
  <dimension ref="A1:I26"/>
  <sheetViews>
    <sheetView topLeftCell="A10" workbookViewId="0">
      <selection activeCell="B25" sqref="B25:I25"/>
    </sheetView>
  </sheetViews>
  <sheetFormatPr defaultRowHeight="12.75" x14ac:dyDescent="0.2"/>
  <cols>
    <col min="1" max="1" width="17.140625" style="241" customWidth="1"/>
    <col min="2" max="16384" width="9.140625" style="241"/>
  </cols>
  <sheetData>
    <row r="1" spans="1:9" ht="15" x14ac:dyDescent="0.25">
      <c r="A1" s="240" t="s">
        <v>101</v>
      </c>
    </row>
    <row r="2" spans="1:9" ht="15" x14ac:dyDescent="0.25">
      <c r="A2" s="240"/>
    </row>
    <row r="3" spans="1:9" ht="15.75" x14ac:dyDescent="0.25">
      <c r="A3" s="242" t="s">
        <v>102</v>
      </c>
    </row>
    <row r="4" spans="1:9" s="244" customFormat="1" x14ac:dyDescent="0.2">
      <c r="A4" s="243" t="s">
        <v>103</v>
      </c>
    </row>
    <row r="5" spans="1:9" ht="15" x14ac:dyDescent="0.25">
      <c r="A5" s="240"/>
    </row>
    <row r="6" spans="1:9" ht="30" customHeight="1" x14ac:dyDescent="0.2">
      <c r="A6" s="245" t="s">
        <v>88</v>
      </c>
      <c r="B6" s="335" t="s">
        <v>122</v>
      </c>
      <c r="C6" s="335"/>
      <c r="D6" s="335"/>
      <c r="E6" s="335"/>
      <c r="F6" s="335"/>
      <c r="G6" s="335"/>
      <c r="H6" s="335"/>
      <c r="I6" s="335"/>
    </row>
    <row r="7" spans="1:9" ht="30" customHeight="1" x14ac:dyDescent="0.2">
      <c r="A7" s="245" t="s">
        <v>89</v>
      </c>
      <c r="B7" s="335" t="s">
        <v>123</v>
      </c>
      <c r="C7" s="335"/>
      <c r="D7" s="335"/>
      <c r="E7" s="335"/>
      <c r="F7" s="335"/>
      <c r="G7" s="335"/>
      <c r="H7" s="335"/>
      <c r="I7" s="335"/>
    </row>
    <row r="8" spans="1:9" ht="30" customHeight="1" x14ac:dyDescent="0.2">
      <c r="A8" s="245" t="s">
        <v>90</v>
      </c>
      <c r="B8" s="335" t="s">
        <v>124</v>
      </c>
      <c r="C8" s="335"/>
      <c r="D8" s="335"/>
      <c r="E8" s="335"/>
      <c r="F8" s="335"/>
      <c r="G8" s="335"/>
      <c r="H8" s="335"/>
      <c r="I8" s="335"/>
    </row>
    <row r="9" spans="1:9" ht="30" customHeight="1" x14ac:dyDescent="0.2">
      <c r="A9" s="245" t="s">
        <v>91</v>
      </c>
      <c r="B9" s="335" t="s">
        <v>125</v>
      </c>
      <c r="C9" s="335"/>
      <c r="D9" s="335"/>
      <c r="E9" s="335"/>
      <c r="F9" s="335"/>
      <c r="G9" s="335"/>
      <c r="H9" s="335"/>
      <c r="I9" s="335"/>
    </row>
    <row r="10" spans="1:9" ht="15" x14ac:dyDescent="0.25">
      <c r="A10" s="240"/>
      <c r="B10" s="240"/>
      <c r="C10" s="240"/>
    </row>
    <row r="11" spans="1:9" ht="15" x14ac:dyDescent="0.25">
      <c r="A11" s="240" t="s">
        <v>104</v>
      </c>
    </row>
    <row r="12" spans="1:9" ht="30" customHeight="1" x14ac:dyDescent="0.2">
      <c r="A12" s="245" t="s">
        <v>93</v>
      </c>
      <c r="B12" s="335" t="s">
        <v>126</v>
      </c>
      <c r="C12" s="335"/>
      <c r="D12" s="335"/>
      <c r="E12" s="335"/>
      <c r="F12" s="335"/>
      <c r="G12" s="335"/>
      <c r="H12" s="335"/>
      <c r="I12" s="335"/>
    </row>
    <row r="13" spans="1:9" ht="30" customHeight="1" x14ac:dyDescent="0.2">
      <c r="A13" s="245" t="s">
        <v>94</v>
      </c>
      <c r="B13" s="335" t="s">
        <v>127</v>
      </c>
      <c r="C13" s="335"/>
      <c r="D13" s="335"/>
      <c r="E13" s="335"/>
      <c r="F13" s="335"/>
      <c r="G13" s="335"/>
      <c r="H13" s="335"/>
      <c r="I13" s="335"/>
    </row>
    <row r="14" spans="1:9" ht="30" customHeight="1" x14ac:dyDescent="0.2">
      <c r="A14" s="245" t="s">
        <v>105</v>
      </c>
      <c r="B14" s="335" t="s">
        <v>128</v>
      </c>
      <c r="C14" s="335"/>
      <c r="D14" s="335"/>
      <c r="E14" s="335"/>
      <c r="F14" s="335"/>
      <c r="G14" s="335"/>
      <c r="H14" s="335"/>
      <c r="I14" s="335"/>
    </row>
    <row r="15" spans="1:9" ht="15" x14ac:dyDescent="0.25">
      <c r="B15" s="240"/>
    </row>
    <row r="16" spans="1:9" ht="15" x14ac:dyDescent="0.25">
      <c r="A16" s="241" t="s">
        <v>129</v>
      </c>
      <c r="B16" s="240"/>
    </row>
    <row r="17" spans="1:9" ht="15" x14ac:dyDescent="0.25">
      <c r="B17" s="240"/>
    </row>
    <row r="18" spans="1:9" ht="15" x14ac:dyDescent="0.25">
      <c r="B18" s="240"/>
    </row>
    <row r="19" spans="1:9" ht="15.75" x14ac:dyDescent="0.25">
      <c r="A19" s="242" t="s">
        <v>130</v>
      </c>
    </row>
    <row r="20" spans="1:9" s="244" customFormat="1" x14ac:dyDescent="0.2">
      <c r="A20" s="243" t="s">
        <v>95</v>
      </c>
    </row>
    <row r="21" spans="1:9" ht="15" x14ac:dyDescent="0.25">
      <c r="A21" s="240"/>
    </row>
    <row r="22" spans="1:9" ht="15" x14ac:dyDescent="0.25">
      <c r="A22" s="240" t="s">
        <v>92</v>
      </c>
    </row>
    <row r="23" spans="1:9" ht="45" customHeight="1" x14ac:dyDescent="0.2">
      <c r="A23" s="245" t="s">
        <v>96</v>
      </c>
      <c r="B23" s="335" t="s">
        <v>131</v>
      </c>
      <c r="C23" s="335"/>
      <c r="D23" s="335"/>
      <c r="E23" s="335"/>
      <c r="F23" s="335"/>
      <c r="G23" s="335"/>
      <c r="H23" s="335"/>
      <c r="I23" s="335"/>
    </row>
    <row r="24" spans="1:9" ht="45" customHeight="1" x14ac:dyDescent="0.2">
      <c r="A24" s="245" t="s">
        <v>97</v>
      </c>
      <c r="B24" s="335" t="s">
        <v>132</v>
      </c>
      <c r="C24" s="335"/>
      <c r="D24" s="335"/>
      <c r="E24" s="335"/>
      <c r="F24" s="335"/>
      <c r="G24" s="335"/>
      <c r="H24" s="335"/>
      <c r="I24" s="335"/>
    </row>
    <row r="25" spans="1:9" ht="45" customHeight="1" x14ac:dyDescent="0.2">
      <c r="A25" s="245" t="s">
        <v>98</v>
      </c>
      <c r="B25" s="335" t="s">
        <v>99</v>
      </c>
      <c r="C25" s="335"/>
      <c r="D25" s="335"/>
      <c r="E25" s="335"/>
      <c r="F25" s="335"/>
      <c r="G25" s="335"/>
      <c r="H25" s="335"/>
      <c r="I25" s="335"/>
    </row>
    <row r="26" spans="1:9" ht="30" customHeight="1" x14ac:dyDescent="0.2">
      <c r="A26" s="245" t="s">
        <v>100</v>
      </c>
      <c r="B26" s="335" t="s">
        <v>68</v>
      </c>
      <c r="C26" s="335"/>
      <c r="D26" s="335"/>
      <c r="E26" s="335"/>
      <c r="F26" s="335"/>
      <c r="G26" s="335"/>
      <c r="H26" s="335"/>
      <c r="I26" s="335"/>
    </row>
  </sheetData>
  <mergeCells count="11">
    <mergeCell ref="B13:I13"/>
    <mergeCell ref="B6:I6"/>
    <mergeCell ref="B7:I7"/>
    <mergeCell ref="B8:I8"/>
    <mergeCell ref="B9:I9"/>
    <mergeCell ref="B12:I12"/>
    <mergeCell ref="B14:I14"/>
    <mergeCell ref="B23:I23"/>
    <mergeCell ref="B24:I24"/>
    <mergeCell ref="B25:I25"/>
    <mergeCell ref="B26:I26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0" ma:contentTypeDescription="Vytvoří nový dokument" ma:contentTypeScope="" ma:versionID="5b774d75cce773daee7cd343943f6ff3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fce2351efa94daf456c4cc513c6c645c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2135B-B920-42FE-93F6-A9C8777FE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3A729D-E9B2-4F08-A5F7-C10881A3BDC7}">
  <ds:schemaRefs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c30894-6ed9-439d-acf5-08efc27765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7EAFEA-B6C0-486F-9448-CDD11EBAF9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FR 2021 k vyplnění</vt:lpstr>
      <vt:lpstr>vzor FR 2021</vt:lpstr>
      <vt:lpstr>Komentář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Bendová Jana</cp:lastModifiedBy>
  <cp:lastPrinted>2021-02-23T12:07:19Z</cp:lastPrinted>
  <dcterms:created xsi:type="dcterms:W3CDTF">2020-02-14T12:28:29Z</dcterms:created>
  <dcterms:modified xsi:type="dcterms:W3CDTF">2021-02-23T12:48:54Z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BENDOVA.JANA@kr-jihomoravsky.cz</vt:lpwstr>
  </property>
  <property fmtid="{D5CDD505-2E9C-101B-9397-08002B2CF9AE}" pid="5" name="MSIP_Label_690ebb53-23a2-471a-9c6e-17bd0d11311e_SetDate">
    <vt:lpwstr>2020-02-14T12:32:21.8312180Z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0x01010070B778A1060CE249A670BCE1DD9CE9DB</vt:lpwstr>
  </property>
</Properties>
</file>