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primary\Users\Bendova.Jana\ORF\R2016\UZ_33353\JM_SKOLY\"/>
    </mc:Choice>
  </mc:AlternateContent>
  <bookViews>
    <workbookView xWindow="0" yWindow="0" windowWidth="21600" windowHeight="9495" activeTab="1"/>
  </bookViews>
  <sheets>
    <sheet name="škola 2016 k vyplnění" sheetId="4" r:id="rId1"/>
    <sheet name="VZOR škola 2016" sheetId="2" r:id="rId2"/>
    <sheet name="Komentář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4" l="1"/>
  <c r="O64" i="4"/>
  <c r="P63" i="4"/>
  <c r="O63" i="4"/>
  <c r="M64" i="4"/>
  <c r="L64" i="4"/>
  <c r="K64" i="4"/>
  <c r="J64" i="4"/>
  <c r="I64" i="4"/>
  <c r="H64" i="4"/>
  <c r="G64" i="4"/>
  <c r="M63" i="4"/>
  <c r="L63" i="4"/>
  <c r="K63" i="4"/>
  <c r="J63" i="4"/>
  <c r="I63" i="4"/>
  <c r="H63" i="4"/>
  <c r="G63" i="4"/>
  <c r="P63" i="2"/>
  <c r="P64" i="2"/>
  <c r="O64" i="2"/>
  <c r="O63" i="2"/>
  <c r="M64" i="2"/>
  <c r="L64" i="2"/>
  <c r="K64" i="2"/>
  <c r="J64" i="2"/>
  <c r="I64" i="2"/>
  <c r="H64" i="2"/>
  <c r="G64" i="2"/>
  <c r="M63" i="2"/>
  <c r="L63" i="2"/>
  <c r="K63" i="2"/>
  <c r="J63" i="2"/>
  <c r="I63" i="2"/>
  <c r="H63" i="2"/>
  <c r="G63" i="2"/>
  <c r="F64" i="2"/>
  <c r="Q64" i="4" l="1"/>
  <c r="F64" i="4"/>
  <c r="N64" i="4" s="1"/>
  <c r="E64" i="4" s="1"/>
  <c r="Q63" i="4"/>
  <c r="F63" i="4"/>
  <c r="P62" i="4"/>
  <c r="O62" i="4"/>
  <c r="Q62" i="4" s="1"/>
  <c r="M62" i="4"/>
  <c r="L62" i="4"/>
  <c r="K62" i="4"/>
  <c r="J62" i="4"/>
  <c r="I62" i="4"/>
  <c r="H62" i="4"/>
  <c r="G62" i="4"/>
  <c r="F62" i="4"/>
  <c r="D62" i="4"/>
  <c r="D7" i="4" s="1"/>
  <c r="P61" i="4"/>
  <c r="O61" i="4"/>
  <c r="Q61" i="4" s="1"/>
  <c r="M61" i="4"/>
  <c r="L61" i="4"/>
  <c r="K61" i="4"/>
  <c r="K10" i="4" s="1"/>
  <c r="J61" i="4"/>
  <c r="I61" i="4"/>
  <c r="H61" i="4"/>
  <c r="G61" i="4"/>
  <c r="G10" i="4" s="1"/>
  <c r="F61" i="4"/>
  <c r="N61" i="4" s="1"/>
  <c r="E61" i="4" s="1"/>
  <c r="D61" i="4"/>
  <c r="D6" i="4" s="1"/>
  <c r="Q60" i="4"/>
  <c r="N60" i="4"/>
  <c r="E60" i="4" s="1"/>
  <c r="Q59" i="4"/>
  <c r="N59" i="4"/>
  <c r="Q58" i="4"/>
  <c r="N58" i="4"/>
  <c r="E58" i="4"/>
  <c r="Q57" i="4"/>
  <c r="E57" i="4" s="1"/>
  <c r="N57" i="4"/>
  <c r="Q56" i="4"/>
  <c r="N56" i="4"/>
  <c r="E56" i="4" s="1"/>
  <c r="Q55" i="4"/>
  <c r="N55" i="4"/>
  <c r="Q54" i="4"/>
  <c r="N54" i="4"/>
  <c r="E54" i="4" s="1"/>
  <c r="Q53" i="4"/>
  <c r="N53" i="4"/>
  <c r="Q52" i="4"/>
  <c r="N52" i="4"/>
  <c r="E52" i="4" s="1"/>
  <c r="Q51" i="4"/>
  <c r="N51" i="4"/>
  <c r="Q50" i="4"/>
  <c r="E50" i="4" s="1"/>
  <c r="N50" i="4"/>
  <c r="Q49" i="4"/>
  <c r="N49" i="4"/>
  <c r="Q48" i="4"/>
  <c r="N48" i="4"/>
  <c r="Q47" i="4"/>
  <c r="N47" i="4"/>
  <c r="E47" i="4" s="1"/>
  <c r="Q46" i="4"/>
  <c r="E46" i="4" s="1"/>
  <c r="N46" i="4"/>
  <c r="Q45" i="4"/>
  <c r="E45" i="4" s="1"/>
  <c r="N45" i="4"/>
  <c r="Q44" i="4"/>
  <c r="N44" i="4"/>
  <c r="Q43" i="4"/>
  <c r="N43" i="4"/>
  <c r="E43" i="4" s="1"/>
  <c r="E39" i="4"/>
  <c r="Q34" i="4"/>
  <c r="Q33" i="4"/>
  <c r="Q32" i="4"/>
  <c r="Q31" i="4"/>
  <c r="Q30" i="4"/>
  <c r="U18" i="4"/>
  <c r="T15" i="4"/>
  <c r="T20" i="4" s="1"/>
  <c r="T21" i="4" s="1"/>
  <c r="D15" i="4"/>
  <c r="D21" i="4" s="1"/>
  <c r="P12" i="4"/>
  <c r="O12" i="4"/>
  <c r="M12" i="4"/>
  <c r="L12" i="4"/>
  <c r="K12" i="4"/>
  <c r="J12" i="4"/>
  <c r="I12" i="4"/>
  <c r="H12" i="4"/>
  <c r="G12" i="4"/>
  <c r="F12" i="4"/>
  <c r="P10" i="4"/>
  <c r="M10" i="4"/>
  <c r="L10" i="4"/>
  <c r="J10" i="4"/>
  <c r="I10" i="4"/>
  <c r="H10" i="4"/>
  <c r="F10" i="4"/>
  <c r="Q64" i="2"/>
  <c r="F63" i="2"/>
  <c r="P62" i="2"/>
  <c r="O62" i="2"/>
  <c r="M62" i="2"/>
  <c r="L62" i="2"/>
  <c r="K62" i="2"/>
  <c r="J62" i="2"/>
  <c r="I62" i="2"/>
  <c r="H62" i="2"/>
  <c r="G62" i="2"/>
  <c r="F62" i="2"/>
  <c r="D62" i="2"/>
  <c r="D7" i="2" s="1"/>
  <c r="P61" i="2"/>
  <c r="O61" i="2"/>
  <c r="M61" i="2"/>
  <c r="M10" i="2" s="1"/>
  <c r="L61" i="2"/>
  <c r="K61" i="2"/>
  <c r="K10" i="2" s="1"/>
  <c r="J61" i="2"/>
  <c r="J10" i="2" s="1"/>
  <c r="I61" i="2"/>
  <c r="H61" i="2"/>
  <c r="G61" i="2"/>
  <c r="G10" i="2" s="1"/>
  <c r="F61" i="2"/>
  <c r="D61" i="2"/>
  <c r="D6" i="2" s="1"/>
  <c r="Q60" i="2"/>
  <c r="N60" i="2"/>
  <c r="E60" i="2" s="1"/>
  <c r="Q59" i="2"/>
  <c r="N59" i="2"/>
  <c r="E59" i="2"/>
  <c r="Q58" i="2"/>
  <c r="N58" i="2"/>
  <c r="E58" i="2"/>
  <c r="Q57" i="2"/>
  <c r="E57" i="2" s="1"/>
  <c r="N57" i="2"/>
  <c r="Q56" i="2"/>
  <c r="N56" i="2"/>
  <c r="E56" i="2" s="1"/>
  <c r="Q55" i="2"/>
  <c r="N55" i="2"/>
  <c r="E55" i="2"/>
  <c r="Q54" i="2"/>
  <c r="N54" i="2"/>
  <c r="E54" i="2"/>
  <c r="Q53" i="2"/>
  <c r="E53" i="2" s="1"/>
  <c r="N53" i="2"/>
  <c r="Q52" i="2"/>
  <c r="N52" i="2"/>
  <c r="E52" i="2" s="1"/>
  <c r="Q51" i="2"/>
  <c r="N51" i="2"/>
  <c r="E51" i="2"/>
  <c r="Q50" i="2"/>
  <c r="N50" i="2"/>
  <c r="E50" i="2"/>
  <c r="Q49" i="2"/>
  <c r="E49" i="2" s="1"/>
  <c r="N49" i="2"/>
  <c r="Q48" i="2"/>
  <c r="N48" i="2"/>
  <c r="E48" i="2" s="1"/>
  <c r="Q47" i="2"/>
  <c r="N47" i="2"/>
  <c r="E47" i="2"/>
  <c r="Q46" i="2"/>
  <c r="N46" i="2"/>
  <c r="E46" i="2"/>
  <c r="Q45" i="2"/>
  <c r="E45" i="2" s="1"/>
  <c r="N45" i="2"/>
  <c r="Q44" i="2"/>
  <c r="N44" i="2"/>
  <c r="E44" i="2" s="1"/>
  <c r="Q43" i="2"/>
  <c r="N43" i="2"/>
  <c r="E43" i="2"/>
  <c r="E39" i="2"/>
  <c r="Q34" i="2"/>
  <c r="Q33" i="2"/>
  <c r="Q32" i="2"/>
  <c r="Q31" i="2"/>
  <c r="Q30" i="2"/>
  <c r="U18" i="2"/>
  <c r="T15" i="2"/>
  <c r="T20" i="2" s="1"/>
  <c r="T21" i="2" s="1"/>
  <c r="D15" i="2"/>
  <c r="D21" i="2" s="1"/>
  <c r="O12" i="2"/>
  <c r="M12" i="2"/>
  <c r="K12" i="2"/>
  <c r="J12" i="2"/>
  <c r="I12" i="2"/>
  <c r="G12" i="2"/>
  <c r="P10" i="2"/>
  <c r="L10" i="2"/>
  <c r="I10" i="2"/>
  <c r="H10" i="2"/>
  <c r="O7" i="2"/>
  <c r="K7" i="2"/>
  <c r="G7" i="2"/>
  <c r="J6" i="2" l="1"/>
  <c r="J9" i="2" s="1"/>
  <c r="O6" i="2"/>
  <c r="F6" i="2"/>
  <c r="G6" i="2"/>
  <c r="G9" i="2" s="1"/>
  <c r="F12" i="2"/>
  <c r="K6" i="2"/>
  <c r="F10" i="2"/>
  <c r="Q61" i="2"/>
  <c r="E44" i="4"/>
  <c r="E51" i="4"/>
  <c r="E55" i="4"/>
  <c r="O10" i="4"/>
  <c r="E48" i="4"/>
  <c r="E59" i="4"/>
  <c r="E53" i="4"/>
  <c r="N63" i="4"/>
  <c r="E63" i="4" s="1"/>
  <c r="N62" i="4"/>
  <c r="E62" i="4" s="1"/>
  <c r="E49" i="4"/>
  <c r="G6" i="4"/>
  <c r="K6" i="4"/>
  <c r="K9" i="4" s="1"/>
  <c r="K13" i="4" s="1"/>
  <c r="J6" i="4"/>
  <c r="J9" i="4" s="1"/>
  <c r="O6" i="4"/>
  <c r="F6" i="4"/>
  <c r="F9" i="4" s="1"/>
  <c r="P7" i="4"/>
  <c r="L7" i="4"/>
  <c r="L11" i="4" s="1"/>
  <c r="L14" i="4" s="1"/>
  <c r="P11" i="4"/>
  <c r="P14" i="4" s="1"/>
  <c r="G9" i="4"/>
  <c r="G13" i="4" s="1"/>
  <c r="J7" i="4"/>
  <c r="J8" i="4" s="1"/>
  <c r="F7" i="4"/>
  <c r="M7" i="4"/>
  <c r="I7" i="4"/>
  <c r="D8" i="4"/>
  <c r="O7" i="4"/>
  <c r="K7" i="4"/>
  <c r="G7" i="4"/>
  <c r="G8" i="4" s="1"/>
  <c r="D26" i="4"/>
  <c r="H7" i="4"/>
  <c r="F13" i="4"/>
  <c r="P6" i="4"/>
  <c r="D20" i="4"/>
  <c r="H6" i="4"/>
  <c r="L6" i="4"/>
  <c r="I6" i="4"/>
  <c r="M6" i="4"/>
  <c r="O8" i="2"/>
  <c r="G11" i="2"/>
  <c r="G14" i="2" s="1"/>
  <c r="J7" i="2"/>
  <c r="F7" i="2"/>
  <c r="M7" i="2"/>
  <c r="I7" i="2"/>
  <c r="O11" i="2"/>
  <c r="O14" i="2" s="1"/>
  <c r="K11" i="2"/>
  <c r="K14" i="2" s="1"/>
  <c r="N61" i="2"/>
  <c r="N62" i="2"/>
  <c r="N64" i="2"/>
  <c r="E64" i="2" s="1"/>
  <c r="P12" i="2"/>
  <c r="Q62" i="2"/>
  <c r="P7" i="2"/>
  <c r="D8" i="2"/>
  <c r="D26" i="2" s="1"/>
  <c r="J13" i="2"/>
  <c r="H12" i="2"/>
  <c r="H7" i="2"/>
  <c r="L12" i="2"/>
  <c r="L7" i="2"/>
  <c r="N63" i="2"/>
  <c r="Q63" i="2"/>
  <c r="O10" i="2"/>
  <c r="G13" i="2"/>
  <c r="H6" i="2"/>
  <c r="L6" i="2"/>
  <c r="P6" i="2"/>
  <c r="D20" i="2"/>
  <c r="I6" i="2"/>
  <c r="M6" i="2"/>
  <c r="G8" i="2"/>
  <c r="O9" i="4" l="1"/>
  <c r="O13" i="4" s="1"/>
  <c r="O9" i="2"/>
  <c r="G15" i="2"/>
  <c r="G21" i="2" s="1"/>
  <c r="K9" i="2"/>
  <c r="K13" i="2" s="1"/>
  <c r="K15" i="2" s="1"/>
  <c r="K21" i="2" s="1"/>
  <c r="K26" i="2" s="1"/>
  <c r="F9" i="2"/>
  <c r="F13" i="2"/>
  <c r="K8" i="2"/>
  <c r="E63" i="2"/>
  <c r="E61" i="2"/>
  <c r="K8" i="4"/>
  <c r="F8" i="4"/>
  <c r="Q6" i="4"/>
  <c r="R6" i="4" s="1"/>
  <c r="J13" i="4"/>
  <c r="I9" i="4"/>
  <c r="I13" i="4" s="1"/>
  <c r="I8" i="4"/>
  <c r="H9" i="4"/>
  <c r="H13" i="4" s="1"/>
  <c r="H8" i="4"/>
  <c r="J11" i="4"/>
  <c r="J14" i="4" s="1"/>
  <c r="N6" i="4"/>
  <c r="E6" i="4" s="1"/>
  <c r="G11" i="4"/>
  <c r="G14" i="4" s="1"/>
  <c r="G15" i="4" s="1"/>
  <c r="G21" i="4" s="1"/>
  <c r="G26" i="4" s="1"/>
  <c r="I11" i="4"/>
  <c r="I14" i="4" s="1"/>
  <c r="P9" i="4"/>
  <c r="P13" i="4" s="1"/>
  <c r="P8" i="4"/>
  <c r="K11" i="4"/>
  <c r="K14" i="4" s="1"/>
  <c r="K15" i="4" s="1"/>
  <c r="K21" i="4" s="1"/>
  <c r="M11" i="4"/>
  <c r="M14" i="4" s="1"/>
  <c r="M13" i="4"/>
  <c r="M8" i="4"/>
  <c r="M9" i="4"/>
  <c r="L9" i="4"/>
  <c r="L13" i="4" s="1"/>
  <c r="L15" i="4" s="1"/>
  <c r="L21" i="4" s="1"/>
  <c r="L8" i="4"/>
  <c r="H11" i="4"/>
  <c r="H14" i="4" s="1"/>
  <c r="O11" i="4"/>
  <c r="Q11" i="4" s="1"/>
  <c r="Q7" i="4"/>
  <c r="R7" i="4" s="1"/>
  <c r="N7" i="4"/>
  <c r="F11" i="4"/>
  <c r="N11" i="4" s="1"/>
  <c r="O8" i="4"/>
  <c r="I9" i="2"/>
  <c r="I13" i="2" s="1"/>
  <c r="I8" i="2"/>
  <c r="P9" i="2"/>
  <c r="P13" i="2" s="1"/>
  <c r="P8" i="2"/>
  <c r="N7" i="2"/>
  <c r="F11" i="2"/>
  <c r="G26" i="2"/>
  <c r="L11" i="2"/>
  <c r="L14" i="2" s="1"/>
  <c r="N6" i="2"/>
  <c r="J11" i="2"/>
  <c r="J14" i="2" s="1"/>
  <c r="J15" i="2" s="1"/>
  <c r="J21" i="2" s="1"/>
  <c r="J26" i="2" s="1"/>
  <c r="Q6" i="2"/>
  <c r="R6" i="2" s="1"/>
  <c r="J8" i="2"/>
  <c r="H9" i="2"/>
  <c r="H8" i="2"/>
  <c r="P11" i="2"/>
  <c r="P14" i="2" s="1"/>
  <c r="Q14" i="2" s="1"/>
  <c r="E62" i="2"/>
  <c r="I11" i="2"/>
  <c r="I14" i="2" s="1"/>
  <c r="Q11" i="2"/>
  <c r="L9" i="2"/>
  <c r="L13" i="2" s="1"/>
  <c r="L8" i="2"/>
  <c r="Q8" i="2"/>
  <c r="M9" i="2"/>
  <c r="M13" i="2" s="1"/>
  <c r="M8" i="2"/>
  <c r="F8" i="2"/>
  <c r="O13" i="2"/>
  <c r="H11" i="2"/>
  <c r="H14" i="2" s="1"/>
  <c r="Q7" i="2"/>
  <c r="R7" i="2" s="1"/>
  <c r="M11" i="2"/>
  <c r="M14" i="2" s="1"/>
  <c r="E11" i="4" l="1"/>
  <c r="J15" i="4"/>
  <c r="J21" i="4" s="1"/>
  <c r="J26" i="4" s="1"/>
  <c r="N8" i="2"/>
  <c r="E8" i="2" s="1"/>
  <c r="P15" i="2"/>
  <c r="L26" i="4"/>
  <c r="N8" i="4"/>
  <c r="K26" i="4"/>
  <c r="Q8" i="4"/>
  <c r="I15" i="4"/>
  <c r="I21" i="4" s="1"/>
  <c r="I26" i="4" s="1"/>
  <c r="E8" i="4"/>
  <c r="E7" i="4"/>
  <c r="M15" i="4"/>
  <c r="M21" i="4" s="1"/>
  <c r="H15" i="4"/>
  <c r="H21" i="4" s="1"/>
  <c r="H26" i="4" s="1"/>
  <c r="N13" i="4"/>
  <c r="P15" i="4"/>
  <c r="Q13" i="4"/>
  <c r="S8" i="4"/>
  <c r="U8" i="4" s="1"/>
  <c r="R8" i="4"/>
  <c r="Q9" i="4"/>
  <c r="F14" i="4"/>
  <c r="O14" i="4"/>
  <c r="M26" i="4"/>
  <c r="N9" i="4"/>
  <c r="E9" i="4" s="1"/>
  <c r="M15" i="2"/>
  <c r="M21" i="2" s="1"/>
  <c r="M26" i="2" s="1"/>
  <c r="E7" i="2"/>
  <c r="S8" i="2"/>
  <c r="U8" i="2" s="1"/>
  <c r="R8" i="2"/>
  <c r="E6" i="2"/>
  <c r="N9" i="2"/>
  <c r="N11" i="2"/>
  <c r="E11" i="2" s="1"/>
  <c r="I15" i="2"/>
  <c r="I21" i="2" s="1"/>
  <c r="I26" i="2" s="1"/>
  <c r="L15" i="2"/>
  <c r="L21" i="2" s="1"/>
  <c r="L26" i="2" s="1"/>
  <c r="Q13" i="2"/>
  <c r="O15" i="2"/>
  <c r="Q9" i="2"/>
  <c r="H13" i="2"/>
  <c r="F14" i="2"/>
  <c r="E13" i="4" l="1"/>
  <c r="E9" i="2"/>
  <c r="N14" i="4"/>
  <c r="F15" i="4"/>
  <c r="Q14" i="4"/>
  <c r="O15" i="4"/>
  <c r="H15" i="2"/>
  <c r="H21" i="2" s="1"/>
  <c r="H26" i="2" s="1"/>
  <c r="N13" i="2"/>
  <c r="E13" i="2" s="1"/>
  <c r="O21" i="2"/>
  <c r="O26" i="2" s="1"/>
  <c r="Q15" i="2"/>
  <c r="N14" i="2"/>
  <c r="E14" i="2" s="1"/>
  <c r="F15" i="2"/>
  <c r="Q15" i="4" l="1"/>
  <c r="O21" i="4"/>
  <c r="O26" i="4" s="1"/>
  <c r="N15" i="4"/>
  <c r="F21" i="4"/>
  <c r="E14" i="4"/>
  <c r="O16" i="2"/>
  <c r="S16" i="2" s="1"/>
  <c r="U16" i="2" s="1"/>
  <c r="R15" i="2"/>
  <c r="P17" i="2"/>
  <c r="S17" i="2" s="1"/>
  <c r="U17" i="2" s="1"/>
  <c r="N15" i="2"/>
  <c r="E15" i="2" s="1"/>
  <c r="F21" i="2"/>
  <c r="E15" i="4" l="1"/>
  <c r="F26" i="4"/>
  <c r="N21" i="4"/>
  <c r="N26" i="4" s="1"/>
  <c r="O16" i="4"/>
  <c r="S16" i="4" s="1"/>
  <c r="U16" i="4" s="1"/>
  <c r="R15" i="4"/>
  <c r="P17" i="4"/>
  <c r="S17" i="4" s="1"/>
  <c r="U17" i="4" s="1"/>
  <c r="S15" i="4"/>
  <c r="S15" i="2"/>
  <c r="F26" i="2"/>
  <c r="N21" i="2"/>
  <c r="N26" i="2" s="1"/>
  <c r="U15" i="4" l="1"/>
  <c r="S20" i="4"/>
  <c r="Q20" i="4" s="1"/>
  <c r="U15" i="2"/>
  <c r="S20" i="2"/>
  <c r="Q20" i="2" s="1"/>
  <c r="E20" i="4" l="1"/>
  <c r="E21" i="4" s="1"/>
  <c r="Q21" i="4"/>
  <c r="E20" i="2"/>
  <c r="E21" i="2" s="1"/>
  <c r="Q21" i="2"/>
  <c r="O24" i="4" l="1"/>
  <c r="S24" i="4" s="1"/>
  <c r="P21" i="4"/>
  <c r="P26" i="4" s="1"/>
  <c r="Q22" i="4"/>
  <c r="Q23" i="4" s="1"/>
  <c r="P25" i="4"/>
  <c r="S25" i="4" s="1"/>
  <c r="R21" i="4"/>
  <c r="Q26" i="4"/>
  <c r="E26" i="4"/>
  <c r="S21" i="4"/>
  <c r="U21" i="4" s="1"/>
  <c r="O24" i="2"/>
  <c r="S24" i="2" s="1"/>
  <c r="P21" i="2"/>
  <c r="P26" i="2" s="1"/>
  <c r="P25" i="2"/>
  <c r="S25" i="2" s="1"/>
  <c r="Q22" i="2"/>
  <c r="Q23" i="2" s="1"/>
  <c r="R21" i="2"/>
  <c r="Q26" i="2"/>
  <c r="E26" i="2"/>
  <c r="S21" i="2"/>
  <c r="U21" i="2" s="1"/>
  <c r="S27" i="2" l="1"/>
  <c r="S27" i="4"/>
</calcChain>
</file>

<file path=xl/sharedStrings.xml><?xml version="1.0" encoding="utf-8"?>
<sst xmlns="http://schemas.openxmlformats.org/spreadsheetml/2006/main" count="385" uniqueCount="122">
  <si>
    <t>Škola, zařízení:</t>
  </si>
  <si>
    <t>Č. org.:</t>
  </si>
  <si>
    <t>V Z O R</t>
  </si>
  <si>
    <t>Tabulka A</t>
  </si>
  <si>
    <t>% nenár. FIN.2015 *)</t>
  </si>
  <si>
    <t>Ř</t>
  </si>
  <si>
    <t>FINANČNÍ ROZVAHA 2016
jen ÚZ 33353
(zohleď. ÚZ 33052, ÚZ 33061)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</si>
  <si>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</si>
  <si>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</si>
  <si>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</si>
  <si>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</si>
  <si>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</si>
  <si>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</si>
  <si>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</si>
  <si>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</si>
  <si>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</si>
  <si>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</si>
  <si>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</si>
  <si>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</si>
  <si>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</si>
  <si>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</si>
  <si>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</si>
  <si>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</si>
  <si>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</si>
  <si>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</si>
  <si>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OPPP</t>
  </si>
  <si>
    <t>Mzdové
prostředky
celkem</t>
  </si>
  <si>
    <t>pedagogičtí</t>
  </si>
  <si>
    <t>x</t>
  </si>
  <si>
    <t xml:space="preserve">ostatní </t>
  </si>
  <si>
    <t>skutečnost 2015</t>
  </si>
  <si>
    <t>Nárůst tarif. platů ped. v r. 2015</t>
  </si>
  <si>
    <t>% pedag.</t>
  </si>
  <si>
    <t>Nárůst tarif. platů ost. v r. 2015</t>
  </si>
  <si>
    <t>% ost.</t>
  </si>
  <si>
    <t>pedagogičtí (rozvaha zam. k 1. 1.)</t>
  </si>
  <si>
    <t>ostatní (rozvaha zam. k 1. 1.)</t>
  </si>
  <si>
    <t>Očekávaný rok 2016
(rozvaha 1. 1.)</t>
  </si>
  <si>
    <t>Rozdělení nenárokové složky</t>
  </si>
  <si>
    <t>80 %</t>
  </si>
  <si>
    <t>20 %</t>
  </si>
  <si>
    <t>Závazné ukazatele 2016 stanovené krajským úřadem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</si>
  <si>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</si>
  <si>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</si>
  <si>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</si>
  <si>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</si>
  <si>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Změna nenár. složky proti r. 2015</t>
  </si>
  <si>
    <t>tj. %</t>
  </si>
  <si>
    <t>tj. % oproti roku 2015</t>
  </si>
  <si>
    <t>Vyplnit:</t>
  </si>
  <si>
    <t>Počet (z výkazu):           šk.r.</t>
  </si>
  <si>
    <t>2014/15</t>
  </si>
  <si>
    <t>2015/16</t>
  </si>
  <si>
    <t>změna</t>
  </si>
  <si>
    <t>Rozvaha k 1. 1. 2016</t>
  </si>
  <si>
    <t>dětí</t>
  </si>
  <si>
    <t>Závazné ukazatele 2016</t>
  </si>
  <si>
    <t xml:space="preserve">žáků </t>
  </si>
  <si>
    <t>Skutečnost 2015 (P 1-04)</t>
  </si>
  <si>
    <t>strávníků</t>
  </si>
  <si>
    <t>v družině</t>
  </si>
  <si>
    <t>ubytovaných</t>
  </si>
  <si>
    <t>*) vyplní se % nenárok. sl. platu z ř. 10
(pokud škola nezpracovávala za r. 2015 fin. rozvahu, údaj nevyplní)</t>
  </si>
  <si>
    <t>Datum:</t>
  </si>
  <si>
    <t>Zpracoval:</t>
  </si>
  <si>
    <t>Schválil:</t>
  </si>
  <si>
    <t>Tabulka B</t>
  </si>
  <si>
    <t>Skutečnost
2015 (P 1-04)
ESF, účelové dotace SR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</si>
  <si>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</si>
  <si>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</si>
  <si>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</si>
  <si>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</si>
  <si>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</si>
  <si>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</si>
  <si>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skutečnost 2015 (P 1-04)
ř. 0302, ř. 0303, ř. 0319, ř. 0320
a rozpis na jednotl. sl. platu</t>
  </si>
  <si>
    <t>2B</t>
  </si>
  <si>
    <t>Celkem ostatní</t>
  </si>
  <si>
    <t>3B</t>
  </si>
  <si>
    <t>ESF</t>
  </si>
  <si>
    <t>skut. 2015 (P 1-04), ř. 0350, ř. 0355
ř. 0352, ř. 0356 - dle skut. čerpání v jednotl. sl. platu</t>
  </si>
  <si>
    <t>4B</t>
  </si>
  <si>
    <t>ostatní</t>
  </si>
  <si>
    <t>b</t>
  </si>
  <si>
    <t xml:space="preserve">
skutečné čerpání dle jednotlivých ÚZ, v členění pedagogičtí/ostatní zaměstnanci, v tis. Kč</t>
  </si>
  <si>
    <t>5B</t>
  </si>
  <si>
    <t>vzorce</t>
  </si>
  <si>
    <t>6B</t>
  </si>
  <si>
    <t>celorok</t>
  </si>
  <si>
    <t>Nárůst tarif. platů ped.</t>
  </si>
  <si>
    <t>Nárůst tarif. platů neped.</t>
  </si>
  <si>
    <t>ZŠ a MŠ, Vyškov, Mlýnské nábřeží 155</t>
  </si>
  <si>
    <t>3. března 2016</t>
  </si>
  <si>
    <t>A. Nováková</t>
  </si>
  <si>
    <t>Mgr. B. Novotná, ředitelka</t>
  </si>
  <si>
    <t>Komentář k Příloze č. 5 Rozpisu rozpočtu přímých výdajů na vzdělávání</t>
  </si>
  <si>
    <t>Tabulka A - FINANČNÍ ROZVAHA</t>
  </si>
  <si>
    <t>jen finanční prostředky na mzdy (platy, OPPP) ÚZ 33353</t>
  </si>
  <si>
    <t>ř. 1, ř. 2, ř. 3</t>
  </si>
  <si>
    <t>vzorce (na základě Tab. B) - průměrný plat v r. 2015 z ÚZ 33353</t>
  </si>
  <si>
    <t>ř. 4, ř. 5, ř. 6</t>
  </si>
  <si>
    <t>vzorce - průměrný plat r. 2015 (se zohledněním nárůstu platů) rozpočítaný pro stav zaměstnanců r. 2016</t>
  </si>
  <si>
    <t>ř. 8</t>
  </si>
  <si>
    <t>závazné ukazatele r. 2016</t>
  </si>
  <si>
    <t>ř. 10</t>
  </si>
  <si>
    <t>vzorce - průměrný očekávaný plat r. 2016 - na základě závazných ukazatelů r. 2016</t>
  </si>
  <si>
    <t>doplňte údaje:</t>
  </si>
  <si>
    <t>ř. 3</t>
  </si>
  <si>
    <t>objem OPPP za rok 2015 vyplacených z ÚZ 33353</t>
  </si>
  <si>
    <t>ř. 4, ř. 5</t>
  </si>
  <si>
    <t>údaje z tabulky "Rozvaha o zaměstnancích, stav leden 2016"</t>
  </si>
  <si>
    <t>stanovené "Závazné ukazatele 2016", obdželi jste v "Rozpisu rozpočtu na rok 2016 (Příloha č. 4 Rozpisu rozpočtu přímých výdajů na vzdělávání)</t>
  </si>
  <si>
    <t>Doplňte i údaje o počtu dětí, žáků, strávníků… ve školním roce 2014/2015 a 2015/2016.</t>
  </si>
  <si>
    <t>Tabulka B - Skutečnost r. 2015 (doplnění údajů výkazu P 1-04)</t>
  </si>
  <si>
    <t>jen finanční prostředky na platy, v tis. Kč</t>
  </si>
  <si>
    <t>ř. 1B, ř. 2B</t>
  </si>
  <si>
    <t>údaje z výkazu P 1-04 za I. - IV. čtvrtletí roku 2015, za organizaci celkem, oddíl III (Zaměstnanci a mzdové prostředky), výdaje na platy celkem (včetně ESF) - ř. 0302, ř. 0303, ř. 0319, ř. 0320, složky platu: ř. 0304 …, ř. 0321 ...</t>
  </si>
  <si>
    <t>ř. 3B, ř. 4B</t>
  </si>
  <si>
    <t xml:space="preserve">údaje z výkazu P 1-04 za I. - IV. čtvrtletí roku 2015, za organizaci celkem, oddíl III (Zaměstnanci a mzdové prostředky) - ř.0350, ř. 0355, ř.0352, ř. 0356; členění platu vyplňte dle skutečného čerpání 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</si>
  <si>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</si>
  <si>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</si>
  <si>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</si>
  <si>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vzorce (výsledek = objem finančních prostředků poskytnutých z ÚZ 33353 v členění na jednotlivé složky platu)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</si>
</sst>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</numFmts>
  <fonts count="14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2">
    <xf numFmtId="0" fontId="0" fillId="0" borderId="0" xfId="0"/>
    <xf numFmtId="1" fontId="3" fillId="0" borderId="2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Protection="1"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4" borderId="4" xfId="0" applyNumberFormat="1" applyFont="1" applyFill="1" applyBorder="1" applyAlignment="1" applyProtection="1">
      <alignment horizontal="right" vertical="center"/>
      <protection locked="0"/>
    </xf>
    <xf numFmtId="166" fontId="2" fillId="5" borderId="4" xfId="0" applyNumberFormat="1" applyFont="1" applyFill="1" applyBorder="1" applyAlignment="1" applyProtection="1">
      <alignment horizontal="right" vertical="center"/>
      <protection locked="0"/>
    </xf>
    <xf numFmtId="165" fontId="2" fillId="6" borderId="4" xfId="0" applyNumberFormat="1" applyFont="1" applyFill="1" applyBorder="1" applyAlignment="1" applyProtection="1">
      <alignment horizontal="right" vertical="center"/>
      <protection locked="0"/>
    </xf>
    <xf numFmtId="2" fontId="1" fillId="7" borderId="4" xfId="0" applyNumberFormat="1" applyFont="1" applyFill="1" applyBorder="1" applyAlignment="1" applyProtection="1">
      <alignment horizontal="right" vertical="center"/>
      <protection locked="0"/>
    </xf>
    <xf numFmtId="3" fontId="1" fillId="7" borderId="4" xfId="0" applyNumberFormat="1" applyFont="1" applyFill="1" applyBorder="1" applyAlignment="1" applyProtection="1">
      <alignment vertical="center"/>
      <protection locked="0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70" fontId="2" fillId="4" borderId="13" xfId="0" applyNumberFormat="1" applyFont="1" applyFill="1" applyBorder="1" applyProtection="1">
      <protection locked="0"/>
    </xf>
    <xf numFmtId="170" fontId="2" fillId="4" borderId="13" xfId="1" applyNumberFormat="1" applyFont="1" applyFill="1" applyBorder="1" applyProtection="1">
      <protection locked="0"/>
    </xf>
    <xf numFmtId="170" fontId="2" fillId="4" borderId="17" xfId="0" applyNumberFormat="1" applyFont="1" applyFill="1" applyBorder="1" applyProtection="1">
      <protection locked="0"/>
    </xf>
    <xf numFmtId="170" fontId="2" fillId="4" borderId="17" xfId="1" applyNumberFormat="1" applyFont="1" applyFill="1" applyBorder="1" applyProtection="1">
      <protection locked="0"/>
    </xf>
    <xf numFmtId="170" fontId="2" fillId="4" borderId="20" xfId="0" applyNumberFormat="1" applyFont="1" applyFill="1" applyBorder="1" applyProtection="1">
      <protection locked="0"/>
    </xf>
    <xf numFmtId="170" fontId="2" fillId="9" borderId="20" xfId="0" applyNumberFormat="1" applyFont="1" applyFill="1" applyBorder="1" applyProtection="1">
      <protection locked="0"/>
    </xf>
    <xf numFmtId="170" fontId="2" fillId="4" borderId="21" xfId="0" applyNumberFormat="1" applyFont="1" applyFill="1" applyBorder="1" applyProtection="1">
      <protection locked="0"/>
    </xf>
    <xf numFmtId="0" fontId="2" fillId="9" borderId="21" xfId="0" applyFont="1" applyFill="1" applyBorder="1" applyAlignment="1" applyProtection="1">
      <alignment vertical="center" wrapText="1"/>
      <protection locked="0"/>
    </xf>
    <xf numFmtId="0" fontId="1" fillId="9" borderId="21" xfId="0" applyFont="1" applyFill="1" applyBorder="1" applyAlignment="1" applyProtection="1">
      <alignment horizontal="center" vertical="center" wrapText="1"/>
      <protection locked="0"/>
    </xf>
    <xf numFmtId="170" fontId="2" fillId="9" borderId="21" xfId="0" applyNumberFormat="1" applyFont="1" applyFill="1" applyBorder="1" applyProtection="1">
      <protection locked="0"/>
    </xf>
    <xf numFmtId="0" fontId="2" fillId="9" borderId="21" xfId="0" applyFont="1" applyFill="1" applyBorder="1" applyAlignment="1" applyProtection="1">
      <alignment horizontal="center" vertical="center" wrapText="1"/>
      <protection locked="0"/>
    </xf>
    <xf numFmtId="0" fontId="2" fillId="9" borderId="28" xfId="0" applyFont="1" applyFill="1" applyBorder="1" applyAlignment="1" applyProtection="1">
      <alignment vertical="center" wrapText="1"/>
      <protection locked="0"/>
    </xf>
    <xf numFmtId="0" fontId="2" fillId="9" borderId="28" xfId="0" applyFont="1" applyFill="1" applyBorder="1" applyAlignment="1" applyProtection="1">
      <alignment horizontal="center" vertical="center" wrapText="1"/>
      <protection locked="0"/>
    </xf>
    <xf numFmtId="170" fontId="2" fillId="9" borderId="28" xfId="0" applyNumberFormat="1" applyFont="1" applyFill="1" applyBorder="1" applyProtection="1">
      <protection locked="0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top" wrapText="1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3" fontId="2" fillId="0" borderId="0" xfId="0" applyNumberFormat="1" applyFont="1" applyFill="1" applyBorder="1" applyAlignment="1" applyProtection="1">
      <alignment horizontal="left"/>
      <protection hidden="1"/>
    </xf>
    <xf numFmtId="3" fontId="2" fillId="0" borderId="1" xfId="0" applyNumberFormat="1" applyFont="1" applyFill="1" applyBorder="1" applyAlignment="1" applyProtection="1">
      <alignment horizontal="right"/>
      <protection hidden="1"/>
    </xf>
    <xf numFmtId="1" fontId="3" fillId="0" borderId="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2" fillId="0" borderId="0" xfId="1" applyFont="1" applyFill="1" applyProtection="1">
      <protection hidden="1"/>
    </xf>
    <xf numFmtId="4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9" fontId="3" fillId="0" borderId="0" xfId="0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3" fontId="6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5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wrapText="1"/>
      <protection hidden="1"/>
    </xf>
    <xf numFmtId="49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3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166" fontId="1" fillId="0" borderId="4" xfId="0" applyNumberFormat="1" applyFont="1" applyFill="1" applyBorder="1" applyAlignment="1" applyProtection="1">
      <alignment horizontal="right" vertical="center"/>
      <protection hidden="1"/>
    </xf>
    <xf numFmtId="165" fontId="1" fillId="0" borderId="4" xfId="0" applyNumberFormat="1" applyFont="1" applyFill="1" applyBorder="1" applyAlignment="1" applyProtection="1">
      <alignment horizontal="right" vertical="center"/>
      <protection hidden="1"/>
    </xf>
    <xf numFmtId="167" fontId="1" fillId="0" borderId="4" xfId="0" applyNumberFormat="1" applyFont="1" applyFill="1" applyBorder="1" applyAlignment="1" applyProtection="1">
      <alignment horizontal="right" vertical="center"/>
      <protection hidden="1"/>
    </xf>
    <xf numFmtId="167" fontId="1" fillId="0" borderId="4" xfId="1" applyNumberFormat="1" applyFont="1" applyFill="1" applyBorder="1" applyAlignment="1" applyProtection="1">
      <alignment horizontal="right" vertical="center"/>
      <protection hidden="1"/>
    </xf>
    <xf numFmtId="165" fontId="1" fillId="3" borderId="4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165" fontId="1" fillId="4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center" vertical="center"/>
      <protection hidden="1"/>
    </xf>
    <xf numFmtId="10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1" fillId="0" borderId="4" xfId="1" applyNumberFormat="1" applyFont="1" applyFill="1" applyBorder="1" applyAlignment="1" applyProtection="1">
      <alignment horizontal="right" vertical="center"/>
      <protection hidden="1"/>
    </xf>
    <xf numFmtId="49" fontId="1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alignment horizontal="center" vertical="center"/>
      <protection hidden="1"/>
    </xf>
    <xf numFmtId="168" fontId="2" fillId="0" borderId="4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Alignment="1" applyProtection="1">
      <alignment vertical="center"/>
      <protection hidden="1"/>
    </xf>
    <xf numFmtId="165" fontId="1" fillId="7" borderId="4" xfId="0" applyNumberFormat="1" applyFont="1" applyFill="1" applyBorder="1" applyAlignment="1" applyProtection="1">
      <alignment horizontal="right" vertical="center"/>
      <protection hidden="1"/>
    </xf>
    <xf numFmtId="1" fontId="2" fillId="0" borderId="0" xfId="0" applyNumberFormat="1" applyFont="1" applyFill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Protection="1">
      <protection hidden="1"/>
    </xf>
    <xf numFmtId="2" fontId="2" fillId="0" borderId="0" xfId="0" applyNumberFormat="1" applyFont="1" applyFill="1" applyProtection="1">
      <protection hidden="1"/>
    </xf>
    <xf numFmtId="166" fontId="6" fillId="0" borderId="4" xfId="0" applyNumberFormat="1" applyFont="1" applyFill="1" applyBorder="1" applyAlignment="1" applyProtection="1">
      <alignment horizontal="right" vertical="center"/>
      <protection hidden="1"/>
    </xf>
    <xf numFmtId="165" fontId="6" fillId="0" borderId="4" xfId="0" applyNumberFormat="1" applyFont="1" applyFill="1" applyBorder="1" applyAlignment="1" applyProtection="1">
      <alignment horizontal="right" vertical="center"/>
      <protection hidden="1"/>
    </xf>
    <xf numFmtId="165" fontId="6" fillId="0" borderId="4" xfId="1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164" fontId="1" fillId="0" borderId="4" xfId="0" applyNumberFormat="1" applyFont="1" applyFill="1" applyBorder="1" applyAlignment="1" applyProtection="1">
      <alignment horizontal="right" vertical="center"/>
      <protection hidden="1"/>
    </xf>
    <xf numFmtId="49" fontId="2" fillId="0" borderId="4" xfId="0" applyNumberFormat="1" applyFont="1" applyFill="1" applyBorder="1" applyAlignment="1" applyProtection="1">
      <alignment horizontal="right" vertical="center"/>
      <protection hidden="1"/>
    </xf>
    <xf numFmtId="167" fontId="2" fillId="0" borderId="4" xfId="0" applyNumberFormat="1" applyFont="1" applyFill="1" applyBorder="1" applyAlignment="1" applyProtection="1">
      <alignment horizontal="right" vertical="center"/>
      <protection hidden="1"/>
    </xf>
    <xf numFmtId="169" fontId="1" fillId="0" borderId="4" xfId="0" applyNumberFormat="1" applyFont="1" applyFill="1" applyBorder="1" applyAlignment="1" applyProtection="1">
      <alignment horizontal="right" vertical="center"/>
      <protection hidden="1"/>
    </xf>
    <xf numFmtId="169" fontId="1" fillId="3" borderId="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1" fontId="1" fillId="0" borderId="0" xfId="0" applyNumberFormat="1" applyFont="1" applyFill="1" applyAlignment="1" applyProtection="1">
      <alignment vertical="center"/>
      <protection hidden="1"/>
    </xf>
    <xf numFmtId="165" fontId="1" fillId="0" borderId="4" xfId="0" applyNumberFormat="1" applyFont="1" applyBorder="1" applyAlignment="1" applyProtection="1">
      <alignment horizontal="right"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wrapText="1"/>
      <protection hidden="1"/>
    </xf>
    <xf numFmtId="0" fontId="1" fillId="0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5" borderId="4" xfId="0" applyFont="1" applyFill="1" applyBorder="1" applyAlignment="1" applyProtection="1">
      <alignment vertical="center" wrapText="1"/>
      <protection hidden="1"/>
    </xf>
    <xf numFmtId="167" fontId="2" fillId="0" borderId="4" xfId="0" applyNumberFormat="1" applyFont="1" applyFill="1" applyBorder="1" applyProtection="1">
      <protection hidden="1"/>
    </xf>
    <xf numFmtId="0" fontId="1" fillId="7" borderId="4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2" fillId="4" borderId="4" xfId="0" applyFont="1" applyFill="1" applyBorder="1" applyAlignment="1" applyProtection="1">
      <alignment vertical="center" wrapText="1"/>
      <protection hidden="1"/>
    </xf>
    <xf numFmtId="4" fontId="9" fillId="0" borderId="0" xfId="2" quotePrefix="1" applyNumberFormat="1" applyFont="1" applyFill="1" applyBorder="1" applyAlignment="1" applyProtection="1">
      <alignment vertical="top" wrapText="1"/>
      <protection hidden="1"/>
    </xf>
    <xf numFmtId="3" fontId="7" fillId="0" borderId="0" xfId="2" applyNumberFormat="1" applyFont="1" applyFill="1" applyBorder="1" applyProtection="1">
      <protection hidden="1"/>
    </xf>
    <xf numFmtId="0" fontId="7" fillId="0" borderId="0" xfId="2" applyFont="1" applyFill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2" applyFont="1" applyFill="1" applyBorder="1" applyAlignment="1" applyProtection="1">
      <alignment horizontal="right"/>
      <protection hidden="1"/>
    </xf>
    <xf numFmtId="0" fontId="7" fillId="0" borderId="0" xfId="2" applyFont="1" applyFill="1" applyBorder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right"/>
      <protection hidden="1"/>
    </xf>
    <xf numFmtId="3" fontId="7" fillId="0" borderId="0" xfId="0" applyNumberFormat="1" applyFont="1" applyFill="1" applyProtection="1">
      <protection hidden="1"/>
    </xf>
    <xf numFmtId="2" fontId="7" fillId="0" borderId="0" xfId="0" applyNumberFormat="1" applyFont="1" applyFill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2" fillId="0" borderId="12" xfId="0" applyFont="1" applyFill="1" applyBorder="1" applyAlignment="1" applyProtection="1">
      <alignment horizontal="center"/>
      <protection hidden="1"/>
    </xf>
    <xf numFmtId="0" fontId="1" fillId="4" borderId="13" xfId="0" applyFont="1" applyFill="1" applyBorder="1" applyAlignment="1" applyProtection="1">
      <alignment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170" fontId="1" fillId="0" borderId="13" xfId="0" applyNumberFormat="1" applyFont="1" applyFill="1" applyBorder="1" applyProtection="1">
      <protection hidden="1"/>
    </xf>
    <xf numFmtId="170" fontId="1" fillId="0" borderId="14" xfId="0" applyNumberFormat="1" applyFont="1" applyFill="1" applyBorder="1" applyProtection="1">
      <protection hidden="1"/>
    </xf>
    <xf numFmtId="0" fontId="2" fillId="0" borderId="16" xfId="0" applyFont="1" applyFill="1" applyBorder="1" applyAlignment="1" applyProtection="1">
      <alignment horizontal="center"/>
      <protection hidden="1"/>
    </xf>
    <xf numFmtId="0" fontId="1" fillId="4" borderId="17" xfId="0" applyFont="1" applyFill="1" applyBorder="1" applyAlignment="1" applyProtection="1">
      <alignment vertical="center" wrapText="1"/>
      <protection hidden="1"/>
    </xf>
    <xf numFmtId="0" fontId="1" fillId="0" borderId="17" xfId="0" applyFont="1" applyFill="1" applyBorder="1" applyAlignment="1" applyProtection="1">
      <alignment horizontal="center" vertical="center" wrapText="1"/>
      <protection hidden="1"/>
    </xf>
    <xf numFmtId="170" fontId="1" fillId="0" borderId="17" xfId="0" applyNumberFormat="1" applyFont="1" applyFill="1" applyBorder="1" applyProtection="1">
      <protection hidden="1"/>
    </xf>
    <xf numFmtId="170" fontId="1" fillId="0" borderId="18" xfId="0" applyNumberFormat="1" applyFont="1" applyFill="1" applyBorder="1" applyProtection="1">
      <protection hidden="1"/>
    </xf>
    <xf numFmtId="0" fontId="2" fillId="0" borderId="19" xfId="0" applyFont="1" applyFill="1" applyBorder="1" applyAlignment="1" applyProtection="1">
      <alignment horizontal="center"/>
      <protection hidden="1"/>
    </xf>
    <xf numFmtId="0" fontId="2" fillId="9" borderId="20" xfId="0" applyFont="1" applyFill="1" applyBorder="1" applyAlignment="1" applyProtection="1">
      <alignment vertical="center" wrapText="1"/>
      <protection hidden="1"/>
    </xf>
    <xf numFmtId="0" fontId="1" fillId="9" borderId="20" xfId="0" applyFont="1" applyFill="1" applyBorder="1" applyAlignment="1" applyProtection="1">
      <alignment horizontal="center" vertical="center" wrapText="1"/>
      <protection hidden="1"/>
    </xf>
    <xf numFmtId="170" fontId="1" fillId="0" borderId="21" xfId="0" applyNumberFormat="1" applyFont="1" applyFill="1" applyBorder="1" applyProtection="1">
      <protection hidden="1"/>
    </xf>
    <xf numFmtId="170" fontId="1" fillId="0" borderId="20" xfId="0" applyNumberFormat="1" applyFont="1" applyFill="1" applyBorder="1" applyProtection="1">
      <protection hidden="1"/>
    </xf>
    <xf numFmtId="170" fontId="1" fillId="0" borderId="22" xfId="0" applyNumberFormat="1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9" borderId="21" xfId="0" applyFont="1" applyFill="1" applyBorder="1" applyAlignment="1" applyProtection="1">
      <alignment vertical="center" wrapText="1"/>
      <protection hidden="1"/>
    </xf>
    <xf numFmtId="0" fontId="1" fillId="9" borderId="21" xfId="0" applyFont="1" applyFill="1" applyBorder="1" applyAlignment="1" applyProtection="1">
      <alignment horizontal="center" vertical="center" wrapText="1"/>
      <protection hidden="1"/>
    </xf>
    <xf numFmtId="170" fontId="1" fillId="0" borderId="24" xfId="0" applyNumberFormat="1" applyFont="1" applyFill="1" applyBorder="1" applyProtection="1"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170" fontId="1" fillId="0" borderId="28" xfId="0" applyNumberFormat="1" applyFont="1" applyFill="1" applyBorder="1" applyProtection="1">
      <protection hidden="1"/>
    </xf>
    <xf numFmtId="170" fontId="1" fillId="0" borderId="29" xfId="0" applyNumberFormat="1" applyFont="1" applyFill="1" applyBorder="1" applyProtection="1">
      <protection hidden="1"/>
    </xf>
    <xf numFmtId="0" fontId="2" fillId="0" borderId="13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Fill="1" applyBorder="1" applyProtection="1">
      <protection hidden="1"/>
    </xf>
    <xf numFmtId="0" fontId="2" fillId="0" borderId="17" xfId="0" applyFont="1" applyFill="1" applyBorder="1" applyAlignment="1" applyProtection="1">
      <alignment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Fill="1" applyBorder="1" applyProtection="1">
      <protection hidden="1"/>
    </xf>
    <xf numFmtId="0" fontId="2" fillId="0" borderId="17" xfId="0" applyFont="1" applyFill="1" applyBorder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left" vertical="center" wrapText="1"/>
      <protection hidden="1"/>
    </xf>
    <xf numFmtId="0" fontId="1" fillId="0" borderId="8" xfId="0" applyFont="1" applyFill="1" applyBorder="1" applyAlignment="1" applyProtection="1">
      <alignment horizontal="left" vertical="center" wrapText="1"/>
      <protection hidden="1"/>
    </xf>
    <xf numFmtId="0" fontId="1" fillId="0" borderId="5" xfId="0" applyFont="1" applyFill="1" applyBorder="1" applyAlignment="1" applyProtection="1">
      <alignment horizontal="left" vertical="center" wrapText="1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Fill="1" applyBorder="1" applyAlignment="1" applyProtection="1">
      <alignment horizontal="left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left" vertical="center" wrapText="1"/>
      <protection hidden="1"/>
    </xf>
    <xf numFmtId="0" fontId="1" fillId="0" borderId="10" xfId="0" applyFont="1" applyFill="1" applyBorder="1" applyAlignment="1" applyProtection="1">
      <alignment horizontal="left" vertical="center" wrapText="1"/>
      <protection hidden="1"/>
    </xf>
    <xf numFmtId="0" fontId="2" fillId="5" borderId="9" xfId="0" applyFont="1" applyFill="1" applyBorder="1" applyAlignment="1" applyProtection="1">
      <alignment horizontal="left" vertical="center" wrapText="1"/>
      <protection hidden="1"/>
    </xf>
    <xf numFmtId="0" fontId="2" fillId="5" borderId="10" xfId="0" applyFont="1" applyFill="1" applyBorder="1" applyAlignment="1" applyProtection="1">
      <alignment horizontal="left" vertical="center" wrapText="1"/>
      <protection hidden="1"/>
    </xf>
    <xf numFmtId="1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1" fillId="7" borderId="9" xfId="0" applyFont="1" applyFill="1" applyBorder="1" applyAlignment="1" applyProtection="1">
      <alignment horizontal="left" vertical="center" wrapText="1"/>
      <protection hidden="1"/>
    </xf>
    <xf numFmtId="0" fontId="1" fillId="7" borderId="10" xfId="0" applyFont="1" applyFill="1" applyBorder="1" applyAlignment="1" applyProtection="1">
      <alignment horizontal="left" vertical="center" wrapText="1"/>
      <protection hidden="1"/>
    </xf>
    <xf numFmtId="165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11" xfId="0" applyFont="1" applyBorder="1" applyAlignment="1" applyProtection="1">
      <alignment wrapText="1"/>
      <protection hidden="1"/>
    </xf>
    <xf numFmtId="0" fontId="7" fillId="0" borderId="10" xfId="0" applyFont="1" applyBorder="1" applyAlignment="1" applyProtection="1">
      <alignment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2" fillId="0" borderId="11" xfId="0" applyFont="1" applyFill="1" applyBorder="1" applyAlignment="1" applyProtection="1">
      <alignment vertical="center" wrapText="1"/>
      <protection hidden="1"/>
    </xf>
    <xf numFmtId="168" fontId="1" fillId="0" borderId="9" xfId="0" applyNumberFormat="1" applyFont="1" applyFill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168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left" indent="1"/>
      <protection hidden="1"/>
    </xf>
    <xf numFmtId="0" fontId="1" fillId="0" borderId="11" xfId="0" applyFont="1" applyFill="1" applyBorder="1" applyAlignment="1" applyProtection="1">
      <alignment horizontal="left" indent="1"/>
      <protection hidden="1"/>
    </xf>
    <xf numFmtId="0" fontId="1" fillId="0" borderId="10" xfId="0" applyFont="1" applyFill="1" applyBorder="1" applyAlignment="1" applyProtection="1">
      <alignment horizontal="left" indent="1"/>
      <protection hidden="1"/>
    </xf>
    <xf numFmtId="165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1" fillId="0" borderId="10" xfId="0" applyFont="1" applyFill="1" applyBorder="1" applyAlignment="1" applyProtection="1">
      <alignment horizontal="center"/>
      <protection hidden="1"/>
    </xf>
    <xf numFmtId="0" fontId="1" fillId="8" borderId="9" xfId="0" applyFont="1" applyFill="1" applyBorder="1" applyAlignment="1" applyProtection="1">
      <alignment horizontal="left" vertical="center" wrapText="1"/>
      <protection hidden="1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left" vertical="center" wrapText="1"/>
      <protection hidden="1"/>
    </xf>
    <xf numFmtId="0" fontId="2" fillId="4" borderId="15" xfId="0" applyFont="1" applyFill="1" applyBorder="1" applyAlignment="1" applyProtection="1">
      <alignment horizontal="left" vertical="center"/>
      <protection hidden="1"/>
    </xf>
    <xf numFmtId="0" fontId="2" fillId="4" borderId="8" xfId="0" applyFont="1" applyFill="1" applyBorder="1" applyAlignment="1" applyProtection="1">
      <alignment horizontal="left" vertical="center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2" fillId="4" borderId="6" xfId="0" applyFont="1" applyFill="1" applyBorder="1" applyAlignment="1" applyProtection="1">
      <alignment horizontal="left" vertical="center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0" fontId="7" fillId="9" borderId="7" xfId="0" applyFont="1" applyFill="1" applyBorder="1" applyAlignment="1" applyProtection="1">
      <alignment horizontal="left" vertical="center" wrapText="1"/>
      <protection hidden="1"/>
    </xf>
    <xf numFmtId="0" fontId="7" fillId="9" borderId="15" xfId="0" applyFont="1" applyFill="1" applyBorder="1" applyAlignment="1" applyProtection="1">
      <alignment horizontal="left" vertical="center"/>
      <protection hidden="1"/>
    </xf>
    <xf numFmtId="0" fontId="7" fillId="9" borderId="8" xfId="0" applyFont="1" applyFill="1" applyBorder="1" applyAlignment="1" applyProtection="1">
      <alignment horizontal="left" vertical="center"/>
      <protection hidden="1"/>
    </xf>
    <xf numFmtId="0" fontId="7" fillId="9" borderId="5" xfId="0" applyFont="1" applyFill="1" applyBorder="1" applyAlignment="1" applyProtection="1">
      <alignment horizontal="left" vertical="center"/>
      <protection hidden="1"/>
    </xf>
    <xf numFmtId="0" fontId="7" fillId="9" borderId="6" xfId="0" applyFont="1" applyFill="1" applyBorder="1" applyAlignment="1" applyProtection="1">
      <alignment horizontal="left" vertical="center"/>
      <protection hidden="1"/>
    </xf>
    <xf numFmtId="0" fontId="7" fillId="9" borderId="3" xfId="0" applyFont="1" applyFill="1" applyBorder="1" applyAlignment="1" applyProtection="1">
      <alignment horizontal="left" vertical="center"/>
      <protection hidden="1"/>
    </xf>
    <xf numFmtId="0" fontId="2" fillId="9" borderId="7" xfId="0" applyFont="1" applyFill="1" applyBorder="1" applyAlignment="1" applyProtection="1">
      <alignment horizontal="left" vertical="top" wrapText="1"/>
      <protection hidden="1"/>
    </xf>
    <xf numFmtId="0" fontId="2" fillId="9" borderId="15" xfId="0" applyFont="1" applyFill="1" applyBorder="1" applyAlignment="1" applyProtection="1">
      <alignment horizontal="left" vertical="top" wrapText="1"/>
      <protection hidden="1"/>
    </xf>
    <xf numFmtId="0" fontId="2" fillId="9" borderId="8" xfId="0" applyFont="1" applyFill="1" applyBorder="1" applyAlignment="1" applyProtection="1">
      <alignment horizontal="left" vertical="top" wrapText="1"/>
      <protection hidden="1"/>
    </xf>
    <xf numFmtId="0" fontId="2" fillId="9" borderId="25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Border="1" applyAlignment="1" applyProtection="1">
      <alignment horizontal="left" vertical="top" wrapText="1"/>
      <protection hidden="1"/>
    </xf>
    <xf numFmtId="0" fontId="2" fillId="9" borderId="26" xfId="0" applyFont="1" applyFill="1" applyBorder="1" applyAlignment="1" applyProtection="1">
      <alignment horizontal="left" vertical="top" wrapText="1"/>
      <protection hidden="1"/>
    </xf>
    <xf numFmtId="0" fontId="2" fillId="9" borderId="5" xfId="0" applyFont="1" applyFill="1" applyBorder="1" applyAlignment="1" applyProtection="1">
      <alignment horizontal="left" vertical="top" wrapText="1"/>
      <protection hidden="1"/>
    </xf>
    <xf numFmtId="0" fontId="2" fillId="9" borderId="6" xfId="0" applyFont="1" applyFill="1" applyBorder="1" applyAlignment="1" applyProtection="1">
      <alignment horizontal="left" vertical="top" wrapText="1"/>
      <protection hidden="1"/>
    </xf>
    <xf numFmtId="0" fontId="2" fillId="9" borderId="3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15" xfId="0" applyFont="1" applyFill="1" applyBorder="1" applyAlignment="1" applyProtection="1">
      <alignment horizontal="left" vertical="center" wrapText="1"/>
      <protection hidden="1"/>
    </xf>
    <xf numFmtId="0" fontId="2" fillId="0" borderId="8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2" fillId="0" borderId="6" xfId="0" applyFont="1" applyFill="1" applyBorder="1" applyAlignment="1" applyProtection="1">
      <alignment horizontal="left" vertical="center" wrapText="1"/>
      <protection hidden="1"/>
    </xf>
    <xf numFmtId="0" fontId="2" fillId="0" borderId="3" xfId="0" applyFont="1" applyFill="1" applyBorder="1" applyAlignment="1" applyProtection="1">
      <alignment horizontal="left" vertical="center" wrapText="1"/>
      <protection hidden="1"/>
    </xf>
    <xf numFmtId="0" fontId="2" fillId="0" borderId="30" xfId="0" applyFont="1" applyFill="1" applyBorder="1" applyAlignment="1" applyProtection="1">
      <alignment horizontal="center" vertical="center" textRotation="90"/>
      <protection hidden="1"/>
    </xf>
    <xf numFmtId="0" fontId="2" fillId="0" borderId="31" xfId="0" applyFont="1" applyFill="1" applyBorder="1" applyAlignment="1" applyProtection="1">
      <alignment horizontal="center" vertical="center" textRotation="90"/>
      <protection hidden="1"/>
    </xf>
    <xf numFmtId="0" fontId="10" fillId="0" borderId="0" xfId="0" applyFont="1" applyAlignment="1">
      <alignment horizontal="left" vertical="top" wrapText="1"/>
    </xf>
  </cellXfs>
  <cellStyles count="3">
    <cellStyle name="Normální" xfId="0" builtinId="0"/>
    <cellStyle name="normální_finanční rozvaha" xfId="1"/>
    <cellStyle name="normální_List1" xfId="2"/>
  </cellStyles>
  <dxfs count="4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="75" zoomScaleNormal="75" workbookViewId="0">
      <pane xSplit="4" ySplit="2" topLeftCell="E45" activePane="bottomRight" state="frozen"/>
      <selection activeCell="B12" sqref="B12:I12"/>
      <selection pane="topRight" activeCell="B12" sqref="B12:I12"/>
      <selection pane="bottomLeft" activeCell="B12" sqref="B12:I12"/>
      <selection pane="bottomRight" activeCell="O64" sqref="O64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8.710937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/>
      <c r="H1" s="38"/>
      <c r="Q1" s="40"/>
      <c r="R1" s="41"/>
      <c r="S1" s="42"/>
    </row>
    <row r="2" spans="1:21" ht="31.5" customHeight="1" x14ac:dyDescent="0.3">
      <c r="A2" s="44"/>
      <c r="B2" s="2"/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/>
      <c r="S3" s="52" t="s">
        <v>4</v>
      </c>
      <c r="T3" s="53"/>
      <c r="U3" s="53"/>
    </row>
    <row r="4" spans="1:21" ht="30.75" customHeight="1" x14ac:dyDescent="0.25">
      <c r="A4" s="153" t="s">
        <v>5</v>
      </c>
      <c r="B4" s="156" t="s">
        <v>6</v>
      </c>
      <c r="C4" s="157"/>
      <c r="D4" s="153" t="s">
        <v>7</v>
      </c>
      <c r="E4" s="153" t="s">
        <v>8</v>
      </c>
      <c r="F4" s="148" t="s">
        <v>9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53" t="s">
        <v>10</v>
      </c>
      <c r="S4" s="153" t="s">
        <v>11</v>
      </c>
      <c r="T4" s="153"/>
      <c r="U4" s="153"/>
    </row>
    <row r="5" spans="1:21" ht="48" customHeight="1" x14ac:dyDescent="0.25">
      <c r="A5" s="153"/>
      <c r="B5" s="158"/>
      <c r="C5" s="159"/>
      <c r="D5" s="153"/>
      <c r="E5" s="153"/>
      <c r="F5" s="54" t="s">
        <v>12</v>
      </c>
      <c r="G5" s="54" t="s">
        <v>13</v>
      </c>
      <c r="H5" s="54" t="s">
        <v>14</v>
      </c>
      <c r="I5" s="54" t="s">
        <v>15</v>
      </c>
      <c r="J5" s="54" t="s">
        <v>16</v>
      </c>
      <c r="K5" s="55" t="s">
        <v>17</v>
      </c>
      <c r="L5" s="54" t="s">
        <v>18</v>
      </c>
      <c r="M5" s="54" t="s">
        <v>19</v>
      </c>
      <c r="N5" s="56" t="s">
        <v>20</v>
      </c>
      <c r="O5" s="54" t="s">
        <v>21</v>
      </c>
      <c r="P5" s="54" t="s">
        <v>22</v>
      </c>
      <c r="Q5" s="56" t="s">
        <v>23</v>
      </c>
      <c r="R5" s="153"/>
      <c r="S5" s="57" t="s">
        <v>24</v>
      </c>
      <c r="T5" s="57" t="s">
        <v>25</v>
      </c>
      <c r="U5" s="58" t="s">
        <v>26</v>
      </c>
    </row>
    <row r="6" spans="1:21" s="64" customFormat="1" x14ac:dyDescent="0.2">
      <c r="A6" s="59">
        <v>1</v>
      </c>
      <c r="B6" s="154" t="s">
        <v>27</v>
      </c>
      <c r="C6" s="155"/>
      <c r="D6" s="60">
        <f>D61</f>
        <v>0</v>
      </c>
      <c r="E6" s="32" t="e">
        <f t="shared" ref="E6:E15" si="0">N6+Q6</f>
        <v>#DIV/0!</v>
      </c>
      <c r="F6" s="32" t="e">
        <f t="shared" ref="F6:M7" si="1">F61/12/$D6*1000</f>
        <v>#DIV/0!</v>
      </c>
      <c r="G6" s="32" t="e">
        <f t="shared" si="1"/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61" t="e">
        <f t="shared" si="1"/>
        <v>#DIV/0!</v>
      </c>
      <c r="L6" s="61" t="e">
        <f t="shared" si="1"/>
        <v>#DIV/0!</v>
      </c>
      <c r="M6" s="32" t="e">
        <f t="shared" si="1"/>
        <v>#DIV/0!</v>
      </c>
      <c r="N6" s="62" t="e">
        <f>SUM(F6:M6)</f>
        <v>#DIV/0!</v>
      </c>
      <c r="O6" s="32" t="e">
        <f>O61/12/$D6*1000</f>
        <v>#DIV/0!</v>
      </c>
      <c r="P6" s="32" t="e">
        <f>P61/12/$D6*1000</f>
        <v>#DIV/0!</v>
      </c>
      <c r="Q6" s="62" t="e">
        <f>O6+P6</f>
        <v>#DIV/0!</v>
      </c>
      <c r="R6" s="63" t="e">
        <f>Q6/F6*100</f>
        <v>#DIV/0!</v>
      </c>
      <c r="S6" s="63" t="s">
        <v>28</v>
      </c>
      <c r="T6" s="63" t="s">
        <v>28</v>
      </c>
      <c r="U6" s="63" t="s">
        <v>28</v>
      </c>
    </row>
    <row r="7" spans="1:21" s="64" customFormat="1" x14ac:dyDescent="0.2">
      <c r="A7" s="59">
        <v>2</v>
      </c>
      <c r="B7" s="154" t="s">
        <v>29</v>
      </c>
      <c r="C7" s="155"/>
      <c r="D7" s="60">
        <f>D62</f>
        <v>0</v>
      </c>
      <c r="E7" s="32" t="e">
        <f t="shared" si="0"/>
        <v>#DIV/0!</v>
      </c>
      <c r="F7" s="32" t="e">
        <f t="shared" si="1"/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61" t="e">
        <f t="shared" si="1"/>
        <v>#DIV/0!</v>
      </c>
      <c r="L7" s="61" t="e">
        <f t="shared" si="1"/>
        <v>#DIV/0!</v>
      </c>
      <c r="M7" s="32" t="e">
        <f t="shared" si="1"/>
        <v>#DIV/0!</v>
      </c>
      <c r="N7" s="62" t="e">
        <f>SUM(F7:M7)</f>
        <v>#DIV/0!</v>
      </c>
      <c r="O7" s="32" t="e">
        <f>O62/12/$D7*1000</f>
        <v>#DIV/0!</v>
      </c>
      <c r="P7" s="32" t="e">
        <f>P62/12/$D7*1000</f>
        <v>#DIV/0!</v>
      </c>
      <c r="Q7" s="62" t="e">
        <f>O7+P7</f>
        <v>#DIV/0!</v>
      </c>
      <c r="R7" s="63" t="e">
        <f>Q7/F7*100</f>
        <v>#DIV/0!</v>
      </c>
      <c r="S7" s="65" t="s">
        <v>28</v>
      </c>
      <c r="T7" s="63" t="s">
        <v>28</v>
      </c>
      <c r="U7" s="63" t="s">
        <v>28</v>
      </c>
    </row>
    <row r="8" spans="1:21" s="64" customFormat="1" ht="28.5" customHeight="1" x14ac:dyDescent="0.2">
      <c r="A8" s="59">
        <v>3</v>
      </c>
      <c r="B8" s="154" t="s">
        <v>30</v>
      </c>
      <c r="C8" s="155"/>
      <c r="D8" s="66">
        <f>D6+D7</f>
        <v>0</v>
      </c>
      <c r="E8" s="67" t="e">
        <f t="shared" si="0"/>
        <v>#DIV/0!</v>
      </c>
      <c r="F8" s="67" t="e">
        <f t="shared" ref="F8:M8" si="2">($D$6*F6+$D$7*F7)/$D$8</f>
        <v>#DIV/0!</v>
      </c>
      <c r="G8" s="67" t="e">
        <f t="shared" si="2"/>
        <v>#DIV/0!</v>
      </c>
      <c r="H8" s="68" t="e">
        <f t="shared" si="2"/>
        <v>#DIV/0!</v>
      </c>
      <c r="I8" s="68" t="e">
        <f>($D$6*I6+$D$7*I7)/$D$8</f>
        <v>#DIV/0!</v>
      </c>
      <c r="J8" s="68" t="e">
        <f>($D$6*J6+$D$7*J7)/$D$8</f>
        <v>#DIV/0!</v>
      </c>
      <c r="K8" s="69" t="e">
        <f t="shared" si="2"/>
        <v>#DIV/0!</v>
      </c>
      <c r="L8" s="68" t="e">
        <f t="shared" si="2"/>
        <v>#DIV/0!</v>
      </c>
      <c r="M8" s="68" t="e">
        <f t="shared" si="2"/>
        <v>#DIV/0!</v>
      </c>
      <c r="N8" s="70" t="e">
        <f>SUM(F8:M8)</f>
        <v>#DIV/0!</v>
      </c>
      <c r="O8" s="67" t="e">
        <f>($D$6*O6+$D$7*O7)/$D$8</f>
        <v>#DIV/0!</v>
      </c>
      <c r="P8" s="68" t="e">
        <f>($D$6*P6+$D$7*P7)/$D$8</f>
        <v>#DIV/0!</v>
      </c>
      <c r="Q8" s="70" t="e">
        <f>O8+P8</f>
        <v>#DIV/0!</v>
      </c>
      <c r="R8" s="71" t="e">
        <f>Q8/F8*100</f>
        <v>#DIV/0!</v>
      </c>
      <c r="S8" s="67" t="e">
        <f>ROUND(((Q8+N8)*12*D8)/1000,0)</f>
        <v>#DIV/0!</v>
      </c>
      <c r="T8" s="4"/>
      <c r="U8" s="67" t="e">
        <f>SUM(S8:T8)</f>
        <v>#DIV/0!</v>
      </c>
    </row>
    <row r="9" spans="1:21" s="64" customFormat="1" x14ac:dyDescent="0.2">
      <c r="A9" s="59"/>
      <c r="B9" s="154" t="s">
        <v>31</v>
      </c>
      <c r="C9" s="155"/>
      <c r="D9" s="73" t="s">
        <v>28</v>
      </c>
      <c r="E9" s="67" t="e">
        <f>N9+Q9</f>
        <v>#DIV/0!</v>
      </c>
      <c r="F9" s="32" t="e">
        <f t="shared" ref="F9:M9" si="3">F6*F10</f>
        <v>#DIV/0!</v>
      </c>
      <c r="G9" s="32" t="e">
        <f t="shared" si="3"/>
        <v>#DIV/0!</v>
      </c>
      <c r="H9" s="32" t="e">
        <f t="shared" si="3"/>
        <v>#DIV/0!</v>
      </c>
      <c r="I9" s="32" t="e">
        <f t="shared" si="3"/>
        <v>#DIV/0!</v>
      </c>
      <c r="J9" s="32" t="e">
        <f t="shared" si="3"/>
        <v>#DIV/0!</v>
      </c>
      <c r="K9" s="32" t="e">
        <f t="shared" si="3"/>
        <v>#DIV/0!</v>
      </c>
      <c r="L9" s="32" t="e">
        <f t="shared" si="3"/>
        <v>#DIV/0!</v>
      </c>
      <c r="M9" s="32" t="e">
        <f t="shared" si="3"/>
        <v>#DIV/0!</v>
      </c>
      <c r="N9" s="62" t="e">
        <f t="shared" ref="N9" si="4">SUM(F9:M9)</f>
        <v>#DIV/0!</v>
      </c>
      <c r="O9" s="32" t="e">
        <f>O6*O10</f>
        <v>#DIV/0!</v>
      </c>
      <c r="P9" s="32" t="e">
        <f>P6*P10</f>
        <v>#DIV/0!</v>
      </c>
      <c r="Q9" s="62" t="e">
        <f>O9+P9</f>
        <v>#DIV/0!</v>
      </c>
      <c r="R9" s="71"/>
      <c r="S9" s="67"/>
      <c r="T9" s="72"/>
      <c r="U9" s="67"/>
    </row>
    <row r="10" spans="1:21" s="64" customFormat="1" x14ac:dyDescent="0.2">
      <c r="A10" s="59"/>
      <c r="B10" s="154" t="s">
        <v>32</v>
      </c>
      <c r="C10" s="155"/>
      <c r="D10" s="73" t="s">
        <v>28</v>
      </c>
      <c r="E10" s="32"/>
      <c r="F10" s="74">
        <f>IF(F61=0,0,F63/F61)</f>
        <v>0</v>
      </c>
      <c r="G10" s="74">
        <f t="shared" ref="G10:I10" si="5">IF(G61=0,0,G63/G61)</f>
        <v>0</v>
      </c>
      <c r="H10" s="74">
        <f t="shared" si="5"/>
        <v>0</v>
      </c>
      <c r="I10" s="74">
        <f t="shared" si="5"/>
        <v>0</v>
      </c>
      <c r="J10" s="74">
        <f>IF(J61=0,0,J63/J61)</f>
        <v>0</v>
      </c>
      <c r="K10" s="74">
        <f>IF(K61=0,0,K63/K61)</f>
        <v>0</v>
      </c>
      <c r="L10" s="74">
        <f>IF(L61=0,0,L63/L61)</f>
        <v>0</v>
      </c>
      <c r="M10" s="74">
        <f>IF(M61=0,0,M63/M61)</f>
        <v>0</v>
      </c>
      <c r="N10" s="32"/>
      <c r="O10" s="74">
        <f>IF(O61=0,0,O63/O61)</f>
        <v>0</v>
      </c>
      <c r="P10" s="74">
        <f>IF(P61=0,0,P63/P61)</f>
        <v>0</v>
      </c>
      <c r="Q10" s="32"/>
      <c r="R10" s="71"/>
      <c r="S10" s="67"/>
      <c r="T10" s="72"/>
      <c r="U10" s="67"/>
    </row>
    <row r="11" spans="1:21" s="64" customFormat="1" x14ac:dyDescent="0.2">
      <c r="A11" s="59"/>
      <c r="B11" s="154" t="s">
        <v>33</v>
      </c>
      <c r="C11" s="155"/>
      <c r="D11" s="73" t="s">
        <v>28</v>
      </c>
      <c r="E11" s="67" t="e">
        <f t="shared" ref="E11" si="6">N11+Q11</f>
        <v>#DIV/0!</v>
      </c>
      <c r="F11" s="32" t="e">
        <f t="shared" ref="F11:M11" si="7">F7*F12</f>
        <v>#DIV/0!</v>
      </c>
      <c r="G11" s="32" t="e">
        <f t="shared" si="7"/>
        <v>#DIV/0!</v>
      </c>
      <c r="H11" s="32" t="e">
        <f t="shared" si="7"/>
        <v>#DIV/0!</v>
      </c>
      <c r="I11" s="32" t="e">
        <f t="shared" si="7"/>
        <v>#DIV/0!</v>
      </c>
      <c r="J11" s="32" t="e">
        <f t="shared" si="7"/>
        <v>#DIV/0!</v>
      </c>
      <c r="K11" s="32" t="e">
        <f t="shared" si="7"/>
        <v>#DIV/0!</v>
      </c>
      <c r="L11" s="32" t="e">
        <f t="shared" si="7"/>
        <v>#DIV/0!</v>
      </c>
      <c r="M11" s="32" t="e">
        <f t="shared" si="7"/>
        <v>#DIV/0!</v>
      </c>
      <c r="N11" s="62" t="e">
        <f t="shared" ref="N11" si="8">SUM(F11:M11)</f>
        <v>#DIV/0!</v>
      </c>
      <c r="O11" s="32" t="e">
        <f>O7*O12</f>
        <v>#DIV/0!</v>
      </c>
      <c r="P11" s="32" t="e">
        <f>P7*P12</f>
        <v>#DIV/0!</v>
      </c>
      <c r="Q11" s="62" t="e">
        <f>O11+P11</f>
        <v>#DIV/0!</v>
      </c>
      <c r="R11" s="71"/>
      <c r="S11" s="67"/>
      <c r="T11" s="72"/>
      <c r="U11" s="67"/>
    </row>
    <row r="12" spans="1:21" s="64" customFormat="1" x14ac:dyDescent="0.2">
      <c r="A12" s="59"/>
      <c r="B12" s="154" t="s">
        <v>34</v>
      </c>
      <c r="C12" s="155"/>
      <c r="D12" s="73" t="s">
        <v>28</v>
      </c>
      <c r="E12" s="32"/>
      <c r="F12" s="74">
        <f t="shared" ref="F12:M12" si="9">IF(F62=0,0,F64/F62)</f>
        <v>0</v>
      </c>
      <c r="G12" s="74">
        <f t="shared" si="9"/>
        <v>0</v>
      </c>
      <c r="H12" s="74">
        <f t="shared" si="9"/>
        <v>0</v>
      </c>
      <c r="I12" s="74">
        <f t="shared" si="9"/>
        <v>0</v>
      </c>
      <c r="J12" s="74">
        <f t="shared" si="9"/>
        <v>0</v>
      </c>
      <c r="K12" s="74">
        <f t="shared" si="9"/>
        <v>0</v>
      </c>
      <c r="L12" s="74">
        <f t="shared" si="9"/>
        <v>0</v>
      </c>
      <c r="M12" s="74">
        <f t="shared" si="9"/>
        <v>0</v>
      </c>
      <c r="N12" s="32"/>
      <c r="O12" s="74">
        <f>IF(O62=0,0,O64/O62)</f>
        <v>0</v>
      </c>
      <c r="P12" s="74">
        <f>IF(P62=0,0,P64/P62)</f>
        <v>0</v>
      </c>
      <c r="Q12" s="32"/>
      <c r="R12" s="71"/>
      <c r="S12" s="67"/>
      <c r="T12" s="72"/>
      <c r="U12" s="67"/>
    </row>
    <row r="13" spans="1:21" s="64" customFormat="1" x14ac:dyDescent="0.2">
      <c r="A13" s="59">
        <v>4</v>
      </c>
      <c r="B13" s="162" t="s">
        <v>35</v>
      </c>
      <c r="C13" s="163"/>
      <c r="D13" s="5"/>
      <c r="E13" s="32" t="e">
        <f t="shared" si="0"/>
        <v>#DIV/0!</v>
      </c>
      <c r="F13" s="32" t="e">
        <f t="shared" ref="F13:M13" si="10">F6+F9</f>
        <v>#DIV/0!</v>
      </c>
      <c r="G13" s="32" t="e">
        <f t="shared" si="10"/>
        <v>#DIV/0!</v>
      </c>
      <c r="H13" s="32" t="e">
        <f t="shared" si="10"/>
        <v>#DIV/0!</v>
      </c>
      <c r="I13" s="32" t="e">
        <f t="shared" si="10"/>
        <v>#DIV/0!</v>
      </c>
      <c r="J13" s="32" t="e">
        <f t="shared" si="10"/>
        <v>#DIV/0!</v>
      </c>
      <c r="K13" s="32" t="e">
        <f t="shared" si="10"/>
        <v>#DIV/0!</v>
      </c>
      <c r="L13" s="32" t="e">
        <f t="shared" si="10"/>
        <v>#DIV/0!</v>
      </c>
      <c r="M13" s="32" t="e">
        <f t="shared" si="10"/>
        <v>#DIV/0!</v>
      </c>
      <c r="N13" s="62" t="e">
        <f t="shared" ref="N13:N14" si="11">SUM(F13:M13)</f>
        <v>#DIV/0!</v>
      </c>
      <c r="O13" s="32" t="e">
        <f>O6+O9</f>
        <v>#DIV/0!</v>
      </c>
      <c r="P13" s="32" t="e">
        <f>P6+P9</f>
        <v>#DIV/0!</v>
      </c>
      <c r="Q13" s="62" t="e">
        <f t="shared" ref="Q13:Q15" si="12">O13+P13</f>
        <v>#DIV/0!</v>
      </c>
      <c r="R13" s="63" t="s">
        <v>28</v>
      </c>
      <c r="S13" s="63" t="s">
        <v>28</v>
      </c>
      <c r="T13" s="6"/>
      <c r="U13" s="63" t="s">
        <v>28</v>
      </c>
    </row>
    <row r="14" spans="1:21" s="64" customFormat="1" x14ac:dyDescent="0.2">
      <c r="A14" s="59">
        <v>5</v>
      </c>
      <c r="B14" s="162" t="s">
        <v>36</v>
      </c>
      <c r="C14" s="163"/>
      <c r="D14" s="5"/>
      <c r="E14" s="32" t="e">
        <f t="shared" si="0"/>
        <v>#DIV/0!</v>
      </c>
      <c r="F14" s="32" t="e">
        <f t="shared" ref="F14:M14" si="13">F7+F11</f>
        <v>#DIV/0!</v>
      </c>
      <c r="G14" s="32" t="e">
        <f t="shared" si="13"/>
        <v>#DIV/0!</v>
      </c>
      <c r="H14" s="32" t="e">
        <f t="shared" si="13"/>
        <v>#DIV/0!</v>
      </c>
      <c r="I14" s="32" t="e">
        <f t="shared" si="13"/>
        <v>#DIV/0!</v>
      </c>
      <c r="J14" s="32" t="e">
        <f t="shared" si="13"/>
        <v>#DIV/0!</v>
      </c>
      <c r="K14" s="32" t="e">
        <f t="shared" si="13"/>
        <v>#DIV/0!</v>
      </c>
      <c r="L14" s="32" t="e">
        <f t="shared" si="13"/>
        <v>#DIV/0!</v>
      </c>
      <c r="M14" s="32" t="e">
        <f t="shared" si="13"/>
        <v>#DIV/0!</v>
      </c>
      <c r="N14" s="62" t="e">
        <f t="shared" si="11"/>
        <v>#DIV/0!</v>
      </c>
      <c r="O14" s="32" t="e">
        <f>O7+O11</f>
        <v>#DIV/0!</v>
      </c>
      <c r="P14" s="32" t="e">
        <f>P7+P11</f>
        <v>#DIV/0!</v>
      </c>
      <c r="Q14" s="62" t="e">
        <f t="shared" si="12"/>
        <v>#DIV/0!</v>
      </c>
      <c r="R14" s="63" t="s">
        <v>28</v>
      </c>
      <c r="S14" s="63" t="s">
        <v>28</v>
      </c>
      <c r="T14" s="6"/>
      <c r="U14" s="63" t="s">
        <v>28</v>
      </c>
    </row>
    <row r="15" spans="1:21" s="64" customFormat="1" ht="31.5" customHeight="1" x14ac:dyDescent="0.2">
      <c r="A15" s="59">
        <v>6</v>
      </c>
      <c r="B15" s="160" t="s">
        <v>37</v>
      </c>
      <c r="C15" s="161"/>
      <c r="D15" s="66">
        <f>SUM(D13:D14)</f>
        <v>0</v>
      </c>
      <c r="E15" s="67" t="e">
        <f t="shared" si="0"/>
        <v>#DIV/0!</v>
      </c>
      <c r="F15" s="67" t="e">
        <f>(F13*$D$13+F14*$D$14)/$D$15</f>
        <v>#DIV/0!</v>
      </c>
      <c r="G15" s="67" t="e">
        <f t="shared" ref="G15:M15" si="14">(G13*$D$13+G14*$D$14)/$D$15</f>
        <v>#DIV/0!</v>
      </c>
      <c r="H15" s="67" t="e">
        <f t="shared" si="14"/>
        <v>#DIV/0!</v>
      </c>
      <c r="I15" s="67" t="e">
        <f>(I13*$D$13+I14*$D$14)/$D$15</f>
        <v>#DIV/0!</v>
      </c>
      <c r="J15" s="67" t="e">
        <f>(J13*$D$13+J14*$D$14)/$D$15</f>
        <v>#DIV/0!</v>
      </c>
      <c r="K15" s="75" t="e">
        <f t="shared" si="14"/>
        <v>#DIV/0!</v>
      </c>
      <c r="L15" s="67" t="e">
        <f t="shared" si="14"/>
        <v>#DIV/0!</v>
      </c>
      <c r="M15" s="67" t="e">
        <f t="shared" si="14"/>
        <v>#DIV/0!</v>
      </c>
      <c r="N15" s="70" t="e">
        <f>SUM(F15:M15)</f>
        <v>#DIV/0!</v>
      </c>
      <c r="O15" s="67" t="e">
        <f>(O13*$D$13+O14*$D$14)/$D$15</f>
        <v>#DIV/0!</v>
      </c>
      <c r="P15" s="67" t="e">
        <f>(P13*$D$13+P14*$D$14)/$D$15</f>
        <v>#DIV/0!</v>
      </c>
      <c r="Q15" s="70" t="e">
        <f t="shared" si="12"/>
        <v>#DIV/0!</v>
      </c>
      <c r="R15" s="71" t="e">
        <f>Q15/F15*100</f>
        <v>#DIV/0!</v>
      </c>
      <c r="S15" s="67" t="e">
        <f>ROUND(((Q15+N15)*12*D15)/1000,0)</f>
        <v>#DIV/0!</v>
      </c>
      <c r="T15" s="67">
        <f>SUM(T13:T14)</f>
        <v>0</v>
      </c>
      <c r="U15" s="67" t="e">
        <f>SUM(S15:T15)</f>
        <v>#DIV/0!</v>
      </c>
    </row>
    <row r="16" spans="1:21" s="64" customFormat="1" ht="15.75" customHeight="1" x14ac:dyDescent="0.2">
      <c r="A16" s="148">
        <v>7</v>
      </c>
      <c r="B16" s="149" t="s">
        <v>38</v>
      </c>
      <c r="C16" s="150"/>
      <c r="D16" s="76" t="s">
        <v>39</v>
      </c>
      <c r="E16" s="164"/>
      <c r="F16" s="165"/>
      <c r="G16" s="165"/>
      <c r="H16" s="165"/>
      <c r="I16" s="165"/>
      <c r="J16" s="165"/>
      <c r="K16" s="165"/>
      <c r="L16" s="165"/>
      <c r="M16" s="165"/>
      <c r="N16" s="166"/>
      <c r="O16" s="67" t="e">
        <f>Q15/100*80</f>
        <v>#DIV/0!</v>
      </c>
      <c r="P16" s="77" t="s">
        <v>28</v>
      </c>
      <c r="Q16" s="78" t="s">
        <v>28</v>
      </c>
      <c r="R16" s="77" t="s">
        <v>28</v>
      </c>
      <c r="S16" s="67" t="e">
        <f>O16*D15*12/1000</f>
        <v>#DIV/0!</v>
      </c>
      <c r="T16" s="78" t="s">
        <v>28</v>
      </c>
      <c r="U16" s="67" t="e">
        <f>SUM(S16:T16)</f>
        <v>#DIV/0!</v>
      </c>
    </row>
    <row r="17" spans="1:23" s="64" customFormat="1" ht="16.5" customHeight="1" x14ac:dyDescent="0.2">
      <c r="A17" s="148"/>
      <c r="B17" s="151"/>
      <c r="C17" s="152"/>
      <c r="D17" s="76" t="s">
        <v>40</v>
      </c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6"/>
      <c r="P17" s="67" t="e">
        <f>Q15/100*20</f>
        <v>#DIV/0!</v>
      </c>
      <c r="Q17" s="78" t="s">
        <v>28</v>
      </c>
      <c r="R17" s="77" t="s">
        <v>28</v>
      </c>
      <c r="S17" s="67" t="e">
        <f>P17*D15*12/1000</f>
        <v>#DIV/0!</v>
      </c>
      <c r="T17" s="78" t="s">
        <v>28</v>
      </c>
      <c r="U17" s="67" t="e">
        <f>SUM(S17:T17)</f>
        <v>#DIV/0!</v>
      </c>
      <c r="V17" s="79"/>
    </row>
    <row r="18" spans="1:23" s="64" customFormat="1" ht="31.5" customHeight="1" x14ac:dyDescent="0.2">
      <c r="A18" s="59">
        <v>8</v>
      </c>
      <c r="B18" s="167" t="s">
        <v>41</v>
      </c>
      <c r="C18" s="168"/>
      <c r="D18" s="7"/>
      <c r="E18" s="169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1"/>
      <c r="S18" s="8"/>
      <c r="T18" s="8"/>
      <c r="U18" s="80">
        <f>SUM(S18:T18)</f>
        <v>0</v>
      </c>
      <c r="W18" s="81"/>
    </row>
    <row r="19" spans="1:23" ht="24.75" customHeight="1" x14ac:dyDescent="0.25">
      <c r="A19" s="82"/>
      <c r="B19" s="172" t="s">
        <v>42</v>
      </c>
      <c r="C19" s="173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1"/>
      <c r="S19" s="9"/>
      <c r="T19" s="83" t="s">
        <v>43</v>
      </c>
      <c r="U19" s="84"/>
      <c r="V19" s="85"/>
    </row>
    <row r="20" spans="1:23" s="64" customFormat="1" ht="19.5" customHeight="1" x14ac:dyDescent="0.2">
      <c r="A20" s="59">
        <v>9</v>
      </c>
      <c r="B20" s="160" t="s">
        <v>44</v>
      </c>
      <c r="C20" s="161"/>
      <c r="D20" s="86">
        <f>D18-D15</f>
        <v>0</v>
      </c>
      <c r="E20" s="67" t="e">
        <f>Q20</f>
        <v>#DIV/0!</v>
      </c>
      <c r="F20" s="87"/>
      <c r="G20" s="87"/>
      <c r="H20" s="87"/>
      <c r="I20" s="87"/>
      <c r="J20" s="87"/>
      <c r="K20" s="88"/>
      <c r="L20" s="87"/>
      <c r="M20" s="87"/>
      <c r="N20" s="87"/>
      <c r="O20" s="87"/>
      <c r="P20" s="87"/>
      <c r="Q20" s="67" t="e">
        <f>(S20+S19)/12/D15*1000</f>
        <v>#DIV/0!</v>
      </c>
      <c r="R20" s="67"/>
      <c r="S20" s="67" t="e">
        <f>S18-S15</f>
        <v>#DIV/0!</v>
      </c>
      <c r="T20" s="67">
        <f>T18-T15</f>
        <v>0</v>
      </c>
      <c r="U20" s="87"/>
    </row>
    <row r="21" spans="1:23" s="64" customFormat="1" ht="50.25" customHeight="1" x14ac:dyDescent="0.2">
      <c r="A21" s="59">
        <v>10</v>
      </c>
      <c r="B21" s="160" t="s">
        <v>45</v>
      </c>
      <c r="C21" s="161"/>
      <c r="D21" s="66">
        <f>D15</f>
        <v>0</v>
      </c>
      <c r="E21" s="67" t="e">
        <f t="shared" ref="E21:M21" si="15">E15+E20</f>
        <v>#DIV/0!</v>
      </c>
      <c r="F21" s="67" t="e">
        <f t="shared" si="15"/>
        <v>#DIV/0!</v>
      </c>
      <c r="G21" s="67" t="e">
        <f t="shared" si="15"/>
        <v>#DIV/0!</v>
      </c>
      <c r="H21" s="67" t="e">
        <f t="shared" si="15"/>
        <v>#DIV/0!</v>
      </c>
      <c r="I21" s="67" t="e">
        <f t="shared" si="15"/>
        <v>#DIV/0!</v>
      </c>
      <c r="J21" s="67" t="e">
        <f t="shared" si="15"/>
        <v>#DIV/0!</v>
      </c>
      <c r="K21" s="75" t="e">
        <f t="shared" si="15"/>
        <v>#DIV/0!</v>
      </c>
      <c r="L21" s="67" t="e">
        <f t="shared" si="15"/>
        <v>#DIV/0!</v>
      </c>
      <c r="M21" s="67" t="e">
        <f t="shared" si="15"/>
        <v>#DIV/0!</v>
      </c>
      <c r="N21" s="70" t="e">
        <f>SUM(F21:M21)</f>
        <v>#DIV/0!</v>
      </c>
      <c r="O21" s="67" t="e">
        <f>O15</f>
        <v>#DIV/0!</v>
      </c>
      <c r="P21" s="67" t="e">
        <f>Q21-O21</f>
        <v>#DIV/0!</v>
      </c>
      <c r="Q21" s="70" t="e">
        <f>Q15+Q20</f>
        <v>#DIV/0!</v>
      </c>
      <c r="R21" s="89" t="e">
        <f>Q21/F21*100</f>
        <v>#DIV/0!</v>
      </c>
      <c r="S21" s="67" t="e">
        <f>D21*E21*12/1000</f>
        <v>#DIV/0!</v>
      </c>
      <c r="T21" s="67">
        <f>T20</f>
        <v>0</v>
      </c>
      <c r="U21" s="67" t="e">
        <f>SUM(S21:T21)</f>
        <v>#DIV/0!</v>
      </c>
      <c r="W21" s="81"/>
    </row>
    <row r="22" spans="1:23" s="64" customFormat="1" x14ac:dyDescent="0.2">
      <c r="A22" s="148">
        <v>11</v>
      </c>
      <c r="B22" s="160" t="s">
        <v>46</v>
      </c>
      <c r="C22" s="161"/>
      <c r="D22" s="164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  <c r="Q22" s="67" t="e">
        <f>Q21-Q8</f>
        <v>#DIV/0!</v>
      </c>
      <c r="R22" s="177"/>
      <c r="S22" s="165"/>
      <c r="T22" s="165"/>
      <c r="U22" s="166"/>
      <c r="W22" s="81"/>
    </row>
    <row r="23" spans="1:23" s="64" customFormat="1" ht="19.5" customHeight="1" x14ac:dyDescent="0.2">
      <c r="A23" s="148"/>
      <c r="B23" s="160" t="s">
        <v>47</v>
      </c>
      <c r="C23" s="161"/>
      <c r="D23" s="16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6"/>
      <c r="Q23" s="90" t="e">
        <f>Q22/Q8*100</f>
        <v>#DIV/0!</v>
      </c>
      <c r="R23" s="77" t="s">
        <v>28</v>
      </c>
      <c r="S23" s="77" t="s">
        <v>28</v>
      </c>
      <c r="T23" s="77" t="s">
        <v>28</v>
      </c>
      <c r="U23" s="77" t="s">
        <v>28</v>
      </c>
      <c r="W23" s="81"/>
    </row>
    <row r="24" spans="1:23" s="64" customFormat="1" ht="18.75" customHeight="1" x14ac:dyDescent="0.2">
      <c r="A24" s="148">
        <v>12</v>
      </c>
      <c r="B24" s="149" t="s">
        <v>38</v>
      </c>
      <c r="C24" s="150"/>
      <c r="D24" s="91" t="s">
        <v>39</v>
      </c>
      <c r="E24" s="164"/>
      <c r="F24" s="165"/>
      <c r="G24" s="165"/>
      <c r="H24" s="165"/>
      <c r="I24" s="165"/>
      <c r="J24" s="165"/>
      <c r="K24" s="165"/>
      <c r="L24" s="165"/>
      <c r="M24" s="165"/>
      <c r="N24" s="166"/>
      <c r="O24" s="32" t="e">
        <f>Q21/100*80</f>
        <v>#DIV/0!</v>
      </c>
      <c r="P24" s="77" t="s">
        <v>28</v>
      </c>
      <c r="Q24" s="77" t="s">
        <v>28</v>
      </c>
      <c r="R24" s="77" t="s">
        <v>28</v>
      </c>
      <c r="S24" s="32" t="e">
        <f>D21*O24*12/1000</f>
        <v>#DIV/0!</v>
      </c>
      <c r="T24" s="77" t="s">
        <v>28</v>
      </c>
      <c r="U24" s="77" t="s">
        <v>28</v>
      </c>
      <c r="W24" s="81"/>
    </row>
    <row r="25" spans="1:23" s="64" customFormat="1" ht="19.5" customHeight="1" x14ac:dyDescent="0.2">
      <c r="A25" s="148"/>
      <c r="B25" s="151"/>
      <c r="C25" s="152"/>
      <c r="D25" s="91" t="s">
        <v>40</v>
      </c>
      <c r="E25" s="181"/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32" t="e">
        <f>Q21/100*20</f>
        <v>#DIV/0!</v>
      </c>
      <c r="Q25" s="77" t="s">
        <v>28</v>
      </c>
      <c r="R25" s="77" t="s">
        <v>28</v>
      </c>
      <c r="S25" s="92" t="e">
        <f>D21*P25*12/1000</f>
        <v>#DIV/0!</v>
      </c>
      <c r="T25" s="77" t="s">
        <v>28</v>
      </c>
      <c r="U25" s="77" t="s">
        <v>28</v>
      </c>
      <c r="W25" s="81"/>
    </row>
    <row r="26" spans="1:23" s="95" customFormat="1" ht="19.5" customHeight="1" x14ac:dyDescent="0.2">
      <c r="A26" s="148"/>
      <c r="B26" s="160" t="s">
        <v>48</v>
      </c>
      <c r="C26" s="161"/>
      <c r="D26" s="93" t="e">
        <f t="shared" ref="D26:Q26" si="16">D21/D8*100</f>
        <v>#DIV/0!</v>
      </c>
      <c r="E26" s="93" t="e">
        <f t="shared" si="16"/>
        <v>#DIV/0!</v>
      </c>
      <c r="F26" s="93" t="e">
        <f t="shared" si="16"/>
        <v>#DIV/0!</v>
      </c>
      <c r="G26" s="93" t="e">
        <f t="shared" si="16"/>
        <v>#DIV/0!</v>
      </c>
      <c r="H26" s="93" t="e">
        <f t="shared" si="16"/>
        <v>#DIV/0!</v>
      </c>
      <c r="I26" s="93" t="e">
        <f t="shared" si="16"/>
        <v>#DIV/0!</v>
      </c>
      <c r="J26" s="93" t="e">
        <f t="shared" si="16"/>
        <v>#DIV/0!</v>
      </c>
      <c r="K26" s="93" t="e">
        <f t="shared" si="16"/>
        <v>#DIV/0!</v>
      </c>
      <c r="L26" s="93" t="e">
        <f t="shared" si="16"/>
        <v>#DIV/0!</v>
      </c>
      <c r="M26" s="93" t="e">
        <f t="shared" si="16"/>
        <v>#DIV/0!</v>
      </c>
      <c r="N26" s="94" t="e">
        <f t="shared" si="16"/>
        <v>#DIV/0!</v>
      </c>
      <c r="O26" s="93" t="e">
        <f t="shared" si="16"/>
        <v>#DIV/0!</v>
      </c>
      <c r="P26" s="93" t="e">
        <f t="shared" si="16"/>
        <v>#DIV/0!</v>
      </c>
      <c r="Q26" s="94" t="e">
        <f t="shared" si="16"/>
        <v>#DIV/0!</v>
      </c>
      <c r="R26" s="174"/>
      <c r="S26" s="175"/>
      <c r="T26" s="175"/>
      <c r="U26" s="176"/>
      <c r="W26" s="96"/>
    </row>
    <row r="27" spans="1:23" x14ac:dyDescent="0.25">
      <c r="D27" s="85"/>
      <c r="S27" s="97" t="e">
        <f>S24+S25</f>
        <v>#DIV/0!</v>
      </c>
      <c r="T27" s="98"/>
    </row>
    <row r="28" spans="1:23" x14ac:dyDescent="0.25">
      <c r="B28" s="99"/>
      <c r="C28" s="99"/>
      <c r="L28" s="100"/>
      <c r="R28" s="43"/>
      <c r="U28" s="37"/>
    </row>
    <row r="29" spans="1:23" x14ac:dyDescent="0.25">
      <c r="B29" s="99" t="s">
        <v>49</v>
      </c>
      <c r="C29" s="101"/>
      <c r="L29" s="182" t="s">
        <v>50</v>
      </c>
      <c r="M29" s="183"/>
      <c r="N29" s="184"/>
      <c r="O29" s="82" t="s">
        <v>51</v>
      </c>
      <c r="P29" s="82" t="s">
        <v>52</v>
      </c>
      <c r="Q29" s="82" t="s">
        <v>53</v>
      </c>
      <c r="R29" s="43"/>
      <c r="U29" s="37"/>
    </row>
    <row r="30" spans="1:23" ht="15.75" customHeight="1" x14ac:dyDescent="0.25">
      <c r="B30" s="102" t="s">
        <v>54</v>
      </c>
      <c r="C30" s="101"/>
      <c r="L30" s="178" t="s">
        <v>55</v>
      </c>
      <c r="M30" s="179"/>
      <c r="N30" s="180"/>
      <c r="O30" s="10"/>
      <c r="P30" s="10"/>
      <c r="Q30" s="103">
        <f>P30-O30</f>
        <v>0</v>
      </c>
      <c r="R30" s="43"/>
      <c r="U30" s="37"/>
    </row>
    <row r="31" spans="1:23" ht="15.75" customHeight="1" x14ac:dyDescent="0.25">
      <c r="B31" s="104" t="s">
        <v>56</v>
      </c>
      <c r="C31" s="105"/>
      <c r="L31" s="178" t="s">
        <v>57</v>
      </c>
      <c r="M31" s="179"/>
      <c r="N31" s="180"/>
      <c r="O31" s="10"/>
      <c r="P31" s="10"/>
      <c r="Q31" s="103">
        <f>P31-O31</f>
        <v>0</v>
      </c>
      <c r="R31" s="43"/>
      <c r="U31" s="37"/>
    </row>
    <row r="32" spans="1:23" x14ac:dyDescent="0.25">
      <c r="B32" s="106" t="s">
        <v>58</v>
      </c>
      <c r="C32" s="33"/>
      <c r="D32" s="33"/>
      <c r="L32" s="178" t="s">
        <v>59</v>
      </c>
      <c r="M32" s="179"/>
      <c r="N32" s="180"/>
      <c r="O32" s="10"/>
      <c r="P32" s="10"/>
      <c r="Q32" s="103">
        <f>P32-O32</f>
        <v>0</v>
      </c>
      <c r="R32" s="43"/>
      <c r="U32" s="37"/>
    </row>
    <row r="33" spans="1:21" x14ac:dyDescent="0.25">
      <c r="L33" s="178" t="s">
        <v>60</v>
      </c>
      <c r="M33" s="179"/>
      <c r="N33" s="180"/>
      <c r="O33" s="10"/>
      <c r="P33" s="10"/>
      <c r="Q33" s="103">
        <f>P33-O33</f>
        <v>0</v>
      </c>
      <c r="R33" s="43"/>
      <c r="U33" s="37"/>
    </row>
    <row r="34" spans="1:21" ht="14.25" customHeight="1" x14ac:dyDescent="0.25">
      <c r="B34" s="33"/>
      <c r="C34" s="33"/>
      <c r="L34" s="178" t="s">
        <v>61</v>
      </c>
      <c r="M34" s="179"/>
      <c r="N34" s="180"/>
      <c r="O34" s="10"/>
      <c r="P34" s="10"/>
      <c r="Q34" s="103">
        <f>P34-O34</f>
        <v>0</v>
      </c>
      <c r="R34" s="43"/>
      <c r="U34" s="37"/>
    </row>
    <row r="35" spans="1:21" ht="36.75" customHeight="1" x14ac:dyDescent="0.25">
      <c r="B35" s="185" t="s">
        <v>62</v>
      </c>
      <c r="C35" s="186"/>
      <c r="D35" s="187"/>
      <c r="E35" s="187"/>
      <c r="F35" s="187"/>
      <c r="G35" s="188"/>
      <c r="H35" s="101"/>
      <c r="I35" s="101"/>
      <c r="J35" s="101"/>
      <c r="S35" s="37"/>
      <c r="T35" s="37"/>
      <c r="U35" s="37"/>
    </row>
    <row r="36" spans="1:21" x14ac:dyDescent="0.25">
      <c r="B36" s="107"/>
      <c r="C36" s="107"/>
      <c r="D36" s="107"/>
      <c r="N36" s="37" t="s">
        <v>63</v>
      </c>
      <c r="O36" s="11"/>
      <c r="P36" s="11"/>
      <c r="Q36" s="11"/>
      <c r="R36" s="11"/>
      <c r="S36" s="11"/>
      <c r="T36" s="11"/>
      <c r="U36" s="11"/>
    </row>
    <row r="37" spans="1:21" x14ac:dyDescent="0.25">
      <c r="B37" s="107"/>
      <c r="C37" s="107"/>
      <c r="D37" s="108"/>
      <c r="N37" s="37" t="s">
        <v>64</v>
      </c>
      <c r="O37" s="11"/>
      <c r="P37" s="11"/>
      <c r="Q37" s="11"/>
      <c r="R37" s="11"/>
      <c r="S37" s="11"/>
      <c r="T37" s="11"/>
      <c r="U37" s="11"/>
    </row>
    <row r="38" spans="1:21" ht="16.5" thickBot="1" x14ac:dyDescent="0.3">
      <c r="B38" s="109"/>
      <c r="C38" s="109"/>
      <c r="D38" s="110"/>
      <c r="N38" s="37" t="s">
        <v>65</v>
      </c>
      <c r="O38" s="11"/>
      <c r="P38" s="11"/>
      <c r="Q38" s="11"/>
      <c r="R38" s="11"/>
      <c r="S38" s="11"/>
      <c r="T38" s="11"/>
      <c r="U38" s="11"/>
    </row>
    <row r="39" spans="1:21" ht="31.5" customHeight="1" thickBot="1" x14ac:dyDescent="0.35">
      <c r="B39" s="50" t="s">
        <v>66</v>
      </c>
      <c r="C39" s="110"/>
      <c r="D39" s="35" t="s">
        <v>1</v>
      </c>
      <c r="E39" s="36">
        <f>E1</f>
        <v>0</v>
      </c>
      <c r="F39" s="107"/>
      <c r="G39" s="107"/>
      <c r="H39" s="107"/>
      <c r="I39" s="107"/>
      <c r="J39" s="107"/>
      <c r="R39" s="111"/>
      <c r="S39" s="112"/>
      <c r="T39" s="112"/>
      <c r="U39" s="37"/>
    </row>
    <row r="40" spans="1:21" x14ac:dyDescent="0.25">
      <c r="B40" s="110"/>
      <c r="C40" s="110"/>
      <c r="E40" s="113"/>
      <c r="F40" s="114"/>
      <c r="G40" s="115"/>
      <c r="H40" s="116"/>
      <c r="I40" s="117"/>
      <c r="J40" s="117"/>
      <c r="R40" s="111"/>
    </row>
    <row r="41" spans="1:21" ht="30.75" customHeight="1" x14ac:dyDescent="0.25">
      <c r="A41" s="189" t="s">
        <v>5</v>
      </c>
      <c r="B41" s="190" t="s">
        <v>67</v>
      </c>
      <c r="C41" s="190" t="s">
        <v>68</v>
      </c>
      <c r="D41" s="153" t="s">
        <v>7</v>
      </c>
      <c r="E41" s="153" t="s">
        <v>69</v>
      </c>
      <c r="F41" s="148" t="s">
        <v>70</v>
      </c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</row>
    <row r="42" spans="1:21" ht="48" customHeight="1" x14ac:dyDescent="0.25">
      <c r="A42" s="189"/>
      <c r="B42" s="191"/>
      <c r="C42" s="191"/>
      <c r="D42" s="153"/>
      <c r="E42" s="153"/>
      <c r="F42" s="54" t="s">
        <v>12</v>
      </c>
      <c r="G42" s="54" t="s">
        <v>13</v>
      </c>
      <c r="H42" s="54" t="s">
        <v>14</v>
      </c>
      <c r="I42" s="54" t="s">
        <v>15</v>
      </c>
      <c r="J42" s="54" t="s">
        <v>16</v>
      </c>
      <c r="K42" s="55" t="s">
        <v>17</v>
      </c>
      <c r="L42" s="54" t="s">
        <v>18</v>
      </c>
      <c r="M42" s="54" t="s">
        <v>19</v>
      </c>
      <c r="N42" s="56" t="s">
        <v>20</v>
      </c>
      <c r="O42" s="54" t="s">
        <v>21</v>
      </c>
      <c r="P42" s="54" t="s">
        <v>22</v>
      </c>
      <c r="Q42" s="56" t="s">
        <v>23</v>
      </c>
      <c r="S42" s="99" t="s">
        <v>49</v>
      </c>
    </row>
    <row r="43" spans="1:21" ht="21.95" customHeight="1" x14ac:dyDescent="0.25">
      <c r="A43" s="118" t="s">
        <v>71</v>
      </c>
      <c r="B43" s="119" t="s">
        <v>72</v>
      </c>
      <c r="C43" s="120" t="s">
        <v>73</v>
      </c>
      <c r="D43" s="12"/>
      <c r="E43" s="121">
        <f>SUM(N43,Q43)</f>
        <v>0</v>
      </c>
      <c r="F43" s="12"/>
      <c r="G43" s="12"/>
      <c r="H43" s="12"/>
      <c r="I43" s="12"/>
      <c r="J43" s="12"/>
      <c r="K43" s="13"/>
      <c r="L43" s="12"/>
      <c r="M43" s="12"/>
      <c r="N43" s="121">
        <f>SUM(F43:M43)</f>
        <v>0</v>
      </c>
      <c r="O43" s="12"/>
      <c r="P43" s="12"/>
      <c r="Q43" s="122">
        <f>SUM(O43:P43)</f>
        <v>0</v>
      </c>
      <c r="S43" s="192" t="s">
        <v>74</v>
      </c>
      <c r="T43" s="193"/>
      <c r="U43" s="194"/>
    </row>
    <row r="44" spans="1:21" ht="21.95" customHeight="1" x14ac:dyDescent="0.25">
      <c r="A44" s="123" t="s">
        <v>75</v>
      </c>
      <c r="B44" s="124" t="s">
        <v>76</v>
      </c>
      <c r="C44" s="125" t="s">
        <v>73</v>
      </c>
      <c r="D44" s="14"/>
      <c r="E44" s="126">
        <f>SUM(N44,Q44)</f>
        <v>0</v>
      </c>
      <c r="F44" s="14"/>
      <c r="G44" s="14"/>
      <c r="H44" s="14"/>
      <c r="I44" s="14"/>
      <c r="J44" s="14"/>
      <c r="K44" s="15"/>
      <c r="L44" s="14"/>
      <c r="M44" s="14"/>
      <c r="N44" s="126">
        <f>SUM(F44:M44)</f>
        <v>0</v>
      </c>
      <c r="O44" s="14"/>
      <c r="P44" s="14"/>
      <c r="Q44" s="127">
        <f>SUM(O44:P44)</f>
        <v>0</v>
      </c>
      <c r="S44" s="195"/>
      <c r="T44" s="196"/>
      <c r="U44" s="197"/>
    </row>
    <row r="45" spans="1:21" ht="21.95" customHeight="1" x14ac:dyDescent="0.25">
      <c r="A45" s="128" t="s">
        <v>77</v>
      </c>
      <c r="B45" s="129" t="s">
        <v>27</v>
      </c>
      <c r="C45" s="130" t="s">
        <v>78</v>
      </c>
      <c r="D45" s="16"/>
      <c r="E45" s="131">
        <f>SUM(N45,Q45)</f>
        <v>0</v>
      </c>
      <c r="F45" s="17"/>
      <c r="G45" s="17"/>
      <c r="H45" s="17"/>
      <c r="I45" s="17"/>
      <c r="J45" s="17"/>
      <c r="K45" s="17"/>
      <c r="L45" s="17"/>
      <c r="M45" s="17"/>
      <c r="N45" s="132">
        <f>SUM(F45:M45)</f>
        <v>0</v>
      </c>
      <c r="O45" s="17"/>
      <c r="P45" s="17"/>
      <c r="Q45" s="133">
        <f>SUM(O45:P45)</f>
        <v>0</v>
      </c>
      <c r="S45" s="198" t="s">
        <v>79</v>
      </c>
      <c r="T45" s="199"/>
      <c r="U45" s="200"/>
    </row>
    <row r="46" spans="1:21" ht="21.95" customHeight="1" x14ac:dyDescent="0.25">
      <c r="A46" s="134" t="s">
        <v>80</v>
      </c>
      <c r="B46" s="135" t="s">
        <v>81</v>
      </c>
      <c r="C46" s="136" t="s">
        <v>78</v>
      </c>
      <c r="D46" s="18"/>
      <c r="E46" s="131">
        <f>SUM(N46,Q46)</f>
        <v>0</v>
      </c>
      <c r="F46" s="17"/>
      <c r="G46" s="17"/>
      <c r="H46" s="17"/>
      <c r="I46" s="17"/>
      <c r="J46" s="17"/>
      <c r="K46" s="17"/>
      <c r="L46" s="17"/>
      <c r="M46" s="17"/>
      <c r="N46" s="131">
        <f>SUM(F46:M46)</f>
        <v>0</v>
      </c>
      <c r="O46" s="17"/>
      <c r="P46" s="17"/>
      <c r="Q46" s="137">
        <f>SUM(O46:P46)</f>
        <v>0</v>
      </c>
      <c r="S46" s="201"/>
      <c r="T46" s="202"/>
      <c r="U46" s="203"/>
    </row>
    <row r="47" spans="1:21" ht="21.95" customHeight="1" x14ac:dyDescent="0.25">
      <c r="A47" s="134" t="s">
        <v>82</v>
      </c>
      <c r="B47" s="19" t="s">
        <v>27</v>
      </c>
      <c r="C47" s="20">
        <v>33052</v>
      </c>
      <c r="D47" s="21"/>
      <c r="E47" s="131">
        <f t="shared" ref="E47:E60" si="17">SUM(N47,Q47)</f>
        <v>0</v>
      </c>
      <c r="F47" s="17"/>
      <c r="G47" s="17"/>
      <c r="H47" s="17"/>
      <c r="I47" s="17"/>
      <c r="J47" s="17"/>
      <c r="K47" s="17"/>
      <c r="L47" s="17"/>
      <c r="M47" s="17"/>
      <c r="N47" s="131">
        <f t="shared" ref="N47:N60" si="18">SUM(F47:M47)</f>
        <v>0</v>
      </c>
      <c r="O47" s="17"/>
      <c r="P47" s="17"/>
      <c r="Q47" s="137">
        <f t="shared" ref="Q47:Q60" si="19">SUM(O47:P47)</f>
        <v>0</v>
      </c>
      <c r="S47" s="204" t="s">
        <v>83</v>
      </c>
      <c r="T47" s="205"/>
      <c r="U47" s="206"/>
    </row>
    <row r="48" spans="1:21" ht="21.95" customHeight="1" x14ac:dyDescent="0.25">
      <c r="A48" s="134" t="s">
        <v>82</v>
      </c>
      <c r="B48" s="19" t="s">
        <v>81</v>
      </c>
      <c r="C48" s="20">
        <v>33052</v>
      </c>
      <c r="D48" s="21"/>
      <c r="E48" s="131">
        <f t="shared" si="17"/>
        <v>0</v>
      </c>
      <c r="F48" s="17"/>
      <c r="G48" s="17"/>
      <c r="H48" s="17"/>
      <c r="I48" s="17"/>
      <c r="J48" s="17"/>
      <c r="K48" s="17"/>
      <c r="L48" s="17"/>
      <c r="M48" s="17"/>
      <c r="N48" s="131">
        <f t="shared" si="18"/>
        <v>0</v>
      </c>
      <c r="O48" s="17"/>
      <c r="P48" s="17"/>
      <c r="Q48" s="137">
        <f t="shared" si="19"/>
        <v>0</v>
      </c>
      <c r="S48" s="207"/>
      <c r="T48" s="208"/>
      <c r="U48" s="209"/>
    </row>
    <row r="49" spans="1:21" ht="21.95" customHeight="1" x14ac:dyDescent="0.25">
      <c r="A49" s="134" t="s">
        <v>82</v>
      </c>
      <c r="B49" s="19" t="s">
        <v>27</v>
      </c>
      <c r="C49" s="20">
        <v>33061</v>
      </c>
      <c r="D49" s="21"/>
      <c r="E49" s="131">
        <f t="shared" si="17"/>
        <v>0</v>
      </c>
      <c r="F49" s="17"/>
      <c r="G49" s="17"/>
      <c r="H49" s="17"/>
      <c r="I49" s="17"/>
      <c r="J49" s="17"/>
      <c r="K49" s="17"/>
      <c r="L49" s="17"/>
      <c r="M49" s="17"/>
      <c r="N49" s="131">
        <f t="shared" si="18"/>
        <v>0</v>
      </c>
      <c r="O49" s="17"/>
      <c r="P49" s="17"/>
      <c r="Q49" s="137">
        <f t="shared" si="19"/>
        <v>0</v>
      </c>
      <c r="S49" s="207"/>
      <c r="T49" s="208"/>
      <c r="U49" s="209"/>
    </row>
    <row r="50" spans="1:21" ht="21.95" customHeight="1" x14ac:dyDescent="0.25">
      <c r="A50" s="134" t="s">
        <v>82</v>
      </c>
      <c r="B50" s="19" t="s">
        <v>81</v>
      </c>
      <c r="C50" s="20">
        <v>33061</v>
      </c>
      <c r="D50" s="21"/>
      <c r="E50" s="131">
        <f t="shared" si="17"/>
        <v>0</v>
      </c>
      <c r="F50" s="17"/>
      <c r="G50" s="17"/>
      <c r="H50" s="17"/>
      <c r="I50" s="17"/>
      <c r="J50" s="17"/>
      <c r="K50" s="17"/>
      <c r="L50" s="17"/>
      <c r="M50" s="17"/>
      <c r="N50" s="131">
        <f t="shared" si="18"/>
        <v>0</v>
      </c>
      <c r="O50" s="17"/>
      <c r="P50" s="17"/>
      <c r="Q50" s="137">
        <f t="shared" si="19"/>
        <v>0</v>
      </c>
      <c r="S50" s="207"/>
      <c r="T50" s="208"/>
      <c r="U50" s="209"/>
    </row>
    <row r="51" spans="1:21" ht="21.95" customHeight="1" x14ac:dyDescent="0.25">
      <c r="A51" s="134" t="s">
        <v>82</v>
      </c>
      <c r="B51" s="19" t="s">
        <v>27</v>
      </c>
      <c r="C51" s="22">
        <v>33049</v>
      </c>
      <c r="D51" s="21"/>
      <c r="E51" s="131">
        <f t="shared" si="17"/>
        <v>0</v>
      </c>
      <c r="F51" s="17"/>
      <c r="G51" s="17"/>
      <c r="H51" s="17"/>
      <c r="I51" s="17"/>
      <c r="J51" s="17"/>
      <c r="K51" s="17"/>
      <c r="L51" s="17"/>
      <c r="M51" s="17"/>
      <c r="N51" s="131">
        <f t="shared" si="18"/>
        <v>0</v>
      </c>
      <c r="O51" s="17"/>
      <c r="P51" s="17"/>
      <c r="Q51" s="137">
        <f t="shared" si="19"/>
        <v>0</v>
      </c>
      <c r="S51" s="207"/>
      <c r="T51" s="208"/>
      <c r="U51" s="209"/>
    </row>
    <row r="52" spans="1:21" ht="21.95" customHeight="1" x14ac:dyDescent="0.25">
      <c r="A52" s="134" t="s">
        <v>82</v>
      </c>
      <c r="B52" s="19" t="s">
        <v>27</v>
      </c>
      <c r="C52" s="22">
        <v>33457</v>
      </c>
      <c r="D52" s="21"/>
      <c r="E52" s="131">
        <f t="shared" si="17"/>
        <v>0</v>
      </c>
      <c r="F52" s="17"/>
      <c r="G52" s="17"/>
      <c r="H52" s="17"/>
      <c r="I52" s="17"/>
      <c r="J52" s="17"/>
      <c r="K52" s="17"/>
      <c r="L52" s="17"/>
      <c r="M52" s="17"/>
      <c r="N52" s="131">
        <f t="shared" si="18"/>
        <v>0</v>
      </c>
      <c r="O52" s="17"/>
      <c r="P52" s="17"/>
      <c r="Q52" s="137">
        <f t="shared" si="19"/>
        <v>0</v>
      </c>
      <c r="S52" s="207"/>
      <c r="T52" s="208"/>
      <c r="U52" s="209"/>
    </row>
    <row r="53" spans="1:21" ht="21.95" customHeight="1" x14ac:dyDescent="0.25">
      <c r="A53" s="134" t="s">
        <v>82</v>
      </c>
      <c r="B53" s="19" t="s">
        <v>27</v>
      </c>
      <c r="C53" s="22"/>
      <c r="D53" s="21"/>
      <c r="E53" s="131">
        <f t="shared" si="17"/>
        <v>0</v>
      </c>
      <c r="F53" s="17"/>
      <c r="G53" s="17"/>
      <c r="H53" s="17"/>
      <c r="I53" s="17"/>
      <c r="J53" s="17"/>
      <c r="K53" s="17"/>
      <c r="L53" s="17"/>
      <c r="M53" s="17"/>
      <c r="N53" s="131">
        <f t="shared" si="18"/>
        <v>0</v>
      </c>
      <c r="O53" s="17"/>
      <c r="P53" s="17"/>
      <c r="Q53" s="137">
        <f t="shared" si="19"/>
        <v>0</v>
      </c>
      <c r="S53" s="207"/>
      <c r="T53" s="208"/>
      <c r="U53" s="209"/>
    </row>
    <row r="54" spans="1:21" ht="21.95" customHeight="1" x14ac:dyDescent="0.25">
      <c r="A54" s="134" t="s">
        <v>82</v>
      </c>
      <c r="B54" s="19" t="s">
        <v>81</v>
      </c>
      <c r="C54" s="22"/>
      <c r="D54" s="21"/>
      <c r="E54" s="131">
        <f t="shared" si="17"/>
        <v>0</v>
      </c>
      <c r="F54" s="17"/>
      <c r="G54" s="17"/>
      <c r="H54" s="17"/>
      <c r="I54" s="17"/>
      <c r="J54" s="17"/>
      <c r="K54" s="17"/>
      <c r="L54" s="17"/>
      <c r="M54" s="17"/>
      <c r="N54" s="131">
        <f t="shared" si="18"/>
        <v>0</v>
      </c>
      <c r="O54" s="17"/>
      <c r="P54" s="17"/>
      <c r="Q54" s="137">
        <f t="shared" si="19"/>
        <v>0</v>
      </c>
      <c r="S54" s="207"/>
      <c r="T54" s="208"/>
      <c r="U54" s="209"/>
    </row>
    <row r="55" spans="1:21" ht="21.95" customHeight="1" x14ac:dyDescent="0.25">
      <c r="A55" s="134" t="s">
        <v>82</v>
      </c>
      <c r="B55" s="19" t="s">
        <v>27</v>
      </c>
      <c r="C55" s="22"/>
      <c r="D55" s="21"/>
      <c r="E55" s="131">
        <f t="shared" si="17"/>
        <v>0</v>
      </c>
      <c r="F55" s="17"/>
      <c r="G55" s="17"/>
      <c r="H55" s="17"/>
      <c r="I55" s="17"/>
      <c r="J55" s="17"/>
      <c r="K55" s="17"/>
      <c r="L55" s="17"/>
      <c r="M55" s="17"/>
      <c r="N55" s="131">
        <f t="shared" si="18"/>
        <v>0</v>
      </c>
      <c r="O55" s="17"/>
      <c r="P55" s="17"/>
      <c r="Q55" s="137">
        <f t="shared" si="19"/>
        <v>0</v>
      </c>
      <c r="S55" s="207"/>
      <c r="T55" s="208"/>
      <c r="U55" s="209"/>
    </row>
    <row r="56" spans="1:21" ht="21.95" customHeight="1" x14ac:dyDescent="0.25">
      <c r="A56" s="134" t="s">
        <v>82</v>
      </c>
      <c r="B56" s="19" t="s">
        <v>81</v>
      </c>
      <c r="C56" s="22"/>
      <c r="D56" s="21"/>
      <c r="E56" s="131">
        <f t="shared" si="17"/>
        <v>0</v>
      </c>
      <c r="F56" s="17"/>
      <c r="G56" s="17"/>
      <c r="H56" s="17"/>
      <c r="I56" s="17"/>
      <c r="J56" s="17"/>
      <c r="K56" s="17"/>
      <c r="L56" s="17"/>
      <c r="M56" s="17"/>
      <c r="N56" s="131">
        <f t="shared" si="18"/>
        <v>0</v>
      </c>
      <c r="O56" s="17"/>
      <c r="P56" s="17"/>
      <c r="Q56" s="137">
        <f t="shared" si="19"/>
        <v>0</v>
      </c>
      <c r="S56" s="207"/>
      <c r="T56" s="208"/>
      <c r="U56" s="209"/>
    </row>
    <row r="57" spans="1:21" ht="21.95" customHeight="1" x14ac:dyDescent="0.25">
      <c r="A57" s="134" t="s">
        <v>82</v>
      </c>
      <c r="B57" s="19" t="s">
        <v>27</v>
      </c>
      <c r="C57" s="22"/>
      <c r="D57" s="21"/>
      <c r="E57" s="131">
        <f t="shared" si="17"/>
        <v>0</v>
      </c>
      <c r="F57" s="17"/>
      <c r="G57" s="17"/>
      <c r="H57" s="17"/>
      <c r="I57" s="17"/>
      <c r="J57" s="17"/>
      <c r="K57" s="17"/>
      <c r="L57" s="17"/>
      <c r="M57" s="17"/>
      <c r="N57" s="131">
        <f t="shared" si="18"/>
        <v>0</v>
      </c>
      <c r="O57" s="17"/>
      <c r="P57" s="17"/>
      <c r="Q57" s="137">
        <f t="shared" si="19"/>
        <v>0</v>
      </c>
      <c r="S57" s="207"/>
      <c r="T57" s="208"/>
      <c r="U57" s="209"/>
    </row>
    <row r="58" spans="1:21" ht="21.95" customHeight="1" x14ac:dyDescent="0.25">
      <c r="A58" s="134" t="s">
        <v>82</v>
      </c>
      <c r="B58" s="19" t="s">
        <v>81</v>
      </c>
      <c r="C58" s="22"/>
      <c r="D58" s="21"/>
      <c r="E58" s="131">
        <f t="shared" si="17"/>
        <v>0</v>
      </c>
      <c r="F58" s="17"/>
      <c r="G58" s="17"/>
      <c r="H58" s="17"/>
      <c r="I58" s="17"/>
      <c r="J58" s="17"/>
      <c r="K58" s="17"/>
      <c r="L58" s="17"/>
      <c r="M58" s="17"/>
      <c r="N58" s="131">
        <f t="shared" si="18"/>
        <v>0</v>
      </c>
      <c r="O58" s="17"/>
      <c r="P58" s="17"/>
      <c r="Q58" s="137">
        <f t="shared" si="19"/>
        <v>0</v>
      </c>
      <c r="S58" s="207"/>
      <c r="T58" s="208"/>
      <c r="U58" s="209"/>
    </row>
    <row r="59" spans="1:21" ht="21.95" customHeight="1" x14ac:dyDescent="0.25">
      <c r="A59" s="134" t="s">
        <v>82</v>
      </c>
      <c r="B59" s="19" t="s">
        <v>27</v>
      </c>
      <c r="C59" s="22"/>
      <c r="D59" s="21"/>
      <c r="E59" s="131">
        <f t="shared" si="17"/>
        <v>0</v>
      </c>
      <c r="F59" s="17"/>
      <c r="G59" s="17"/>
      <c r="H59" s="17"/>
      <c r="I59" s="17"/>
      <c r="J59" s="17"/>
      <c r="K59" s="17"/>
      <c r="L59" s="17"/>
      <c r="M59" s="17"/>
      <c r="N59" s="131">
        <f t="shared" si="18"/>
        <v>0</v>
      </c>
      <c r="O59" s="17"/>
      <c r="P59" s="17"/>
      <c r="Q59" s="137">
        <f t="shared" si="19"/>
        <v>0</v>
      </c>
      <c r="S59" s="207"/>
      <c r="T59" s="208"/>
      <c r="U59" s="209"/>
    </row>
    <row r="60" spans="1:21" ht="21.95" customHeight="1" x14ac:dyDescent="0.25">
      <c r="A60" s="138" t="s">
        <v>82</v>
      </c>
      <c r="B60" s="23" t="s">
        <v>81</v>
      </c>
      <c r="C60" s="24"/>
      <c r="D60" s="25"/>
      <c r="E60" s="139">
        <f t="shared" si="17"/>
        <v>0</v>
      </c>
      <c r="F60" s="17"/>
      <c r="G60" s="17"/>
      <c r="H60" s="17"/>
      <c r="I60" s="17"/>
      <c r="J60" s="17"/>
      <c r="K60" s="17"/>
      <c r="L60" s="17"/>
      <c r="M60" s="17"/>
      <c r="N60" s="139">
        <f t="shared" si="18"/>
        <v>0</v>
      </c>
      <c r="O60" s="17"/>
      <c r="P60" s="17"/>
      <c r="Q60" s="140">
        <f t="shared" si="19"/>
        <v>0</v>
      </c>
      <c r="S60" s="210"/>
      <c r="T60" s="211"/>
      <c r="U60" s="212"/>
    </row>
    <row r="61" spans="1:21" ht="21.95" customHeight="1" x14ac:dyDescent="0.25">
      <c r="A61" s="118" t="s">
        <v>84</v>
      </c>
      <c r="B61" s="141" t="s">
        <v>27</v>
      </c>
      <c r="C61" s="142">
        <v>33353</v>
      </c>
      <c r="D61" s="143">
        <f>D43-SUMIFS(D$45:D$60,$B$45:$B$60,$B61)</f>
        <v>0</v>
      </c>
      <c r="E61" s="121">
        <f>SUM(N61,Q61)</f>
        <v>0</v>
      </c>
      <c r="F61" s="143">
        <f>F43-SUMIFS(F$45:F$60,$B$45:$B$60,$B61)</f>
        <v>0</v>
      </c>
      <c r="G61" s="143">
        <f>G43-SUMIFS(G$45:G$60,$B$45:$B$60,$B61)</f>
        <v>0</v>
      </c>
      <c r="H61" s="143">
        <f t="shared" ref="H61:M61" si="20">H43-SUMIFS(H$45:H$60,$B$45:$B$60,$B61)</f>
        <v>0</v>
      </c>
      <c r="I61" s="143">
        <f t="shared" si="20"/>
        <v>0</v>
      </c>
      <c r="J61" s="143">
        <f t="shared" si="20"/>
        <v>0</v>
      </c>
      <c r="K61" s="143">
        <f>K43-SUMIFS(K$45:K$60,$B$45:$B$60,$B61)</f>
        <v>0</v>
      </c>
      <c r="L61" s="143">
        <f t="shared" si="20"/>
        <v>0</v>
      </c>
      <c r="M61" s="143">
        <f t="shared" si="20"/>
        <v>0</v>
      </c>
      <c r="N61" s="121">
        <f>SUM(F61:M61)</f>
        <v>0</v>
      </c>
      <c r="O61" s="143">
        <f t="shared" ref="O61:P62" si="21">O43-SUMIFS(O$45:O$60,$B$45:$B$60,$B61)</f>
        <v>0</v>
      </c>
      <c r="P61" s="143">
        <f t="shared" si="21"/>
        <v>0</v>
      </c>
      <c r="Q61" s="122">
        <f>SUM(O61:P61)</f>
        <v>0</v>
      </c>
      <c r="S61" s="213" t="s">
        <v>85</v>
      </c>
      <c r="T61" s="214"/>
      <c r="U61" s="215"/>
    </row>
    <row r="62" spans="1:21" ht="21.95" customHeight="1" x14ac:dyDescent="0.25">
      <c r="A62" s="123" t="s">
        <v>86</v>
      </c>
      <c r="B62" s="144" t="s">
        <v>81</v>
      </c>
      <c r="C62" s="145">
        <v>33353</v>
      </c>
      <c r="D62" s="146">
        <f>D44-SUMIFS(D$45:D$60,$B$45:$B$60,$B62)</f>
        <v>0</v>
      </c>
      <c r="E62" s="126">
        <f>SUM(N62,Q62)</f>
        <v>0</v>
      </c>
      <c r="F62" s="146">
        <f t="shared" ref="F62:M62" si="22">F44-SUMIFS(F$45:F$60,$B$45:$B$60,$B62)</f>
        <v>0</v>
      </c>
      <c r="G62" s="146">
        <f t="shared" si="22"/>
        <v>0</v>
      </c>
      <c r="H62" s="146">
        <f>H44-SUMIFS(H$45:H$60,$B$45:$B$60,$B62)</f>
        <v>0</v>
      </c>
      <c r="I62" s="146">
        <f t="shared" si="22"/>
        <v>0</v>
      </c>
      <c r="J62" s="146">
        <f t="shared" si="22"/>
        <v>0</v>
      </c>
      <c r="K62" s="146">
        <f t="shared" si="22"/>
        <v>0</v>
      </c>
      <c r="L62" s="146">
        <f t="shared" si="22"/>
        <v>0</v>
      </c>
      <c r="M62" s="146">
        <f t="shared" si="22"/>
        <v>0</v>
      </c>
      <c r="N62" s="126">
        <f>SUM(F62:M62)</f>
        <v>0</v>
      </c>
      <c r="O62" s="146">
        <f t="shared" si="21"/>
        <v>0</v>
      </c>
      <c r="P62" s="146">
        <f t="shared" si="21"/>
        <v>0</v>
      </c>
      <c r="Q62" s="127">
        <f>SUM(O62:P62)</f>
        <v>0</v>
      </c>
      <c r="S62" s="216"/>
      <c r="T62" s="217"/>
      <c r="U62" s="218"/>
    </row>
    <row r="63" spans="1:21" ht="21.95" customHeight="1" x14ac:dyDescent="0.25">
      <c r="A63" s="219" t="s">
        <v>87</v>
      </c>
      <c r="B63" s="141" t="s">
        <v>88</v>
      </c>
      <c r="C63" s="142"/>
      <c r="D63" s="143"/>
      <c r="E63" s="121">
        <f t="shared" ref="E63:E64" si="23">SUM(N63,Q63)</f>
        <v>0</v>
      </c>
      <c r="F63" s="143">
        <f>SUMIFS(F$45:F$60,$B$45:$B$60,"pedagogičtí",$C$45:$C$60,33052)+6*SUMIFS(F$45:F$60,$B$45:$B$60,"pedagogičtí",$C$45:$C$60,33061)</f>
        <v>0</v>
      </c>
      <c r="G63" s="143">
        <f t="shared" ref="G63:P63" si="24">SUMIFS(G$45:G$60,$B$45:$B$60,"pedagogičtí",$C$45:$C$60,33052)+6*SUMIFS(G$45:G$60,$B$45:$B$60,"pedagogičtí",$C$45:$C$60,33061)</f>
        <v>0</v>
      </c>
      <c r="H63" s="143">
        <f t="shared" si="24"/>
        <v>0</v>
      </c>
      <c r="I63" s="143">
        <f t="shared" si="24"/>
        <v>0</v>
      </c>
      <c r="J63" s="143">
        <f t="shared" si="24"/>
        <v>0</v>
      </c>
      <c r="K63" s="143">
        <f t="shared" si="24"/>
        <v>0</v>
      </c>
      <c r="L63" s="143">
        <f t="shared" si="24"/>
        <v>0</v>
      </c>
      <c r="M63" s="143">
        <f t="shared" si="24"/>
        <v>0</v>
      </c>
      <c r="N63" s="121">
        <f t="shared" ref="N63:N64" si="25">SUM(F63:M63)</f>
        <v>0</v>
      </c>
      <c r="O63" s="143">
        <f t="shared" si="24"/>
        <v>0</v>
      </c>
      <c r="P63" s="143">
        <f t="shared" si="24"/>
        <v>0</v>
      </c>
      <c r="Q63" s="122">
        <f t="shared" ref="Q63:Q64" si="26">SUM(O63:P63)</f>
        <v>0</v>
      </c>
    </row>
    <row r="64" spans="1:21" ht="21.95" customHeight="1" x14ac:dyDescent="0.25">
      <c r="A64" s="220"/>
      <c r="B64" s="147" t="s">
        <v>89</v>
      </c>
      <c r="C64" s="145"/>
      <c r="D64" s="146"/>
      <c r="E64" s="126">
        <f t="shared" si="23"/>
        <v>0</v>
      </c>
      <c r="F64" s="146">
        <f>SUMIFS(F$45:F$60,$B$45:$B$60,"ostatní",$C$45:$C$60,33052)+6*SUMIFS(F$45:F$60,$B$45:$B$60,"ostatní",$C$45:$C$60,33061)</f>
        <v>0</v>
      </c>
      <c r="G64" s="146">
        <f t="shared" ref="G64:P64" si="27">SUMIFS(G$45:G$60,$B$45:$B$60,"ostatní",$C$45:$C$60,33052)+6*SUMIFS(G$45:G$60,$B$45:$B$60,"ostatní",$C$45:$C$60,33061)</f>
        <v>0</v>
      </c>
      <c r="H64" s="146">
        <f t="shared" si="27"/>
        <v>0</v>
      </c>
      <c r="I64" s="146">
        <f t="shared" si="27"/>
        <v>0</v>
      </c>
      <c r="J64" s="146">
        <f t="shared" si="27"/>
        <v>0</v>
      </c>
      <c r="K64" s="146">
        <f t="shared" si="27"/>
        <v>0</v>
      </c>
      <c r="L64" s="146">
        <f t="shared" si="27"/>
        <v>0</v>
      </c>
      <c r="M64" s="146">
        <f t="shared" si="27"/>
        <v>0</v>
      </c>
      <c r="N64" s="126">
        <f t="shared" si="25"/>
        <v>0</v>
      </c>
      <c r="O64" s="146">
        <f t="shared" si="27"/>
        <v>0</v>
      </c>
      <c r="P64" s="146">
        <f t="shared" si="27"/>
        <v>0</v>
      </c>
      <c r="Q64" s="127">
        <f t="shared" si="26"/>
        <v>0</v>
      </c>
    </row>
  </sheetData>
  <sheetProtection algorithmName="SHA-512" hashValue="EH7tTSv6trfosIbXTzRFiUm7s7TOpwaQuGtYIBT9RErsT43P0UmJMFF7BJC8Q+KBWS8c67eMoEvD3L3xITCcnA==" saltValue="zyt4qsQ8KL4DBJ9tLlJ8lw==" spinCount="100000" sheet="1" objects="1" scenarios="1"/>
  <mergeCells count="56">
    <mergeCell ref="S43:U44"/>
    <mergeCell ref="S45:U46"/>
    <mergeCell ref="S47:U60"/>
    <mergeCell ref="S61:U62"/>
    <mergeCell ref="A63:A64"/>
    <mergeCell ref="B35:G35"/>
    <mergeCell ref="A41:A42"/>
    <mergeCell ref="B41:B42"/>
    <mergeCell ref="C41:C42"/>
    <mergeCell ref="D41:D42"/>
    <mergeCell ref="E41:E42"/>
    <mergeCell ref="F41:Q41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1:C11"/>
    <mergeCell ref="B12:C12"/>
    <mergeCell ref="B13:C13"/>
    <mergeCell ref="B14:C14"/>
    <mergeCell ref="B15:C15"/>
    <mergeCell ref="B18:C18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</mergeCells>
  <conditionalFormatting sqref="F45:M60">
    <cfRule type="expression" dxfId="3" priority="2">
      <formula>F45=0</formula>
    </cfRule>
  </conditionalFormatting>
  <conditionalFormatting sqref="O45:P60">
    <cfRule type="expression" dxfId="2" priority="1">
      <formula>O45=0</formula>
    </cfRule>
  </conditionalFormatting>
  <printOptions horizontalCentered="1"/>
  <pageMargins left="0" right="0" top="0.59055118110236227" bottom="0" header="0.19685039370078741" footer="0"/>
  <pageSetup paperSize="9" scale="65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zoomScale="75" zoomScaleNormal="75" workbookViewId="0">
      <pane xSplit="4" ySplit="2" topLeftCell="E3" activePane="bottomRight" state="frozen"/>
      <selection activeCell="B12" sqref="B12:I12"/>
      <selection pane="topRight" activeCell="B12" sqref="B12:I12"/>
      <selection pane="bottomLeft" activeCell="B12" sqref="B12:I12"/>
      <selection pane="bottomRight" activeCell="E3" sqref="E3"/>
    </sheetView>
  </sheetViews>
  <sheetFormatPr defaultRowHeight="15.75" x14ac:dyDescent="0.25"/>
  <cols>
    <col min="1" max="1" width="4.42578125" style="33" bestFit="1" customWidth="1"/>
    <col min="2" max="2" width="26.140625" style="37" customWidth="1"/>
    <col min="3" max="3" width="10.42578125" style="37" customWidth="1"/>
    <col min="4" max="4" width="9.5703125" style="37" customWidth="1"/>
    <col min="5" max="5" width="12.140625" style="37" customWidth="1"/>
    <col min="6" max="6" width="11.42578125" style="37" customWidth="1"/>
    <col min="7" max="7" width="11.5703125" style="37" customWidth="1"/>
    <col min="8" max="8" width="9.7109375" style="37" customWidth="1"/>
    <col min="9" max="9" width="9.42578125" style="37" customWidth="1"/>
    <col min="10" max="10" width="8.7109375" style="37" customWidth="1"/>
    <col min="11" max="11" width="9.7109375" style="39" customWidth="1"/>
    <col min="12" max="12" width="9.7109375" style="37" customWidth="1"/>
    <col min="13" max="13" width="8.7109375" style="37" customWidth="1"/>
    <col min="14" max="14" width="12.28515625" style="37" customWidth="1"/>
    <col min="15" max="16" width="9.7109375" style="37" customWidth="1"/>
    <col min="17" max="17" width="11.28515625" style="37" customWidth="1"/>
    <col min="18" max="18" width="10.7109375" style="37" customWidth="1"/>
    <col min="19" max="19" width="10.7109375" style="43" customWidth="1"/>
    <col min="20" max="20" width="6.5703125" style="43" customWidth="1"/>
    <col min="21" max="21" width="12.5703125" style="43" customWidth="1"/>
    <col min="22" max="16384" width="9.140625" style="37"/>
  </cols>
  <sheetData>
    <row r="1" spans="1:21" ht="31.5" customHeight="1" thickBot="1" x14ac:dyDescent="0.4">
      <c r="B1" s="34" t="s">
        <v>0</v>
      </c>
      <c r="C1" s="34"/>
      <c r="D1" s="35" t="s">
        <v>1</v>
      </c>
      <c r="E1" s="1">
        <v>9999</v>
      </c>
      <c r="H1" s="38" t="s">
        <v>2</v>
      </c>
      <c r="Q1" s="40"/>
      <c r="R1" s="41"/>
      <c r="S1" s="42"/>
    </row>
    <row r="2" spans="1:21" ht="31.5" customHeight="1" x14ac:dyDescent="0.3">
      <c r="A2" s="44"/>
      <c r="B2" s="2" t="s">
        <v>90</v>
      </c>
      <c r="C2" s="2"/>
      <c r="D2" s="11"/>
      <c r="E2" s="11"/>
      <c r="I2" s="43"/>
      <c r="J2" s="43"/>
      <c r="K2" s="46"/>
      <c r="L2" s="43"/>
      <c r="N2" s="47"/>
      <c r="Q2" s="40"/>
      <c r="R2" s="48"/>
      <c r="S2" s="49"/>
      <c r="T2" s="37"/>
      <c r="U2" s="37"/>
    </row>
    <row r="3" spans="1:21" ht="31.5" customHeight="1" x14ac:dyDescent="0.3">
      <c r="A3" s="44"/>
      <c r="B3" s="50" t="s">
        <v>3</v>
      </c>
      <c r="C3" s="45"/>
      <c r="I3" s="43"/>
      <c r="J3" s="43"/>
      <c r="K3" s="46"/>
      <c r="L3" s="43"/>
      <c r="N3" s="47"/>
      <c r="Q3" s="51"/>
      <c r="R3" s="3">
        <v>15</v>
      </c>
      <c r="S3" s="52" t="s">
        <v>4</v>
      </c>
      <c r="T3" s="53"/>
      <c r="U3" s="53"/>
    </row>
    <row r="4" spans="1:21" ht="30.75" customHeight="1" x14ac:dyDescent="0.25">
      <c r="A4" s="153" t="s">
        <v>5</v>
      </c>
      <c r="B4" s="156" t="s">
        <v>6</v>
      </c>
      <c r="C4" s="157"/>
      <c r="D4" s="153" t="s">
        <v>7</v>
      </c>
      <c r="E4" s="153" t="s">
        <v>8</v>
      </c>
      <c r="F4" s="148" t="s">
        <v>9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53" t="s">
        <v>10</v>
      </c>
      <c r="S4" s="153" t="s">
        <v>11</v>
      </c>
      <c r="T4" s="153"/>
      <c r="U4" s="153"/>
    </row>
    <row r="5" spans="1:21" ht="48" customHeight="1" x14ac:dyDescent="0.25">
      <c r="A5" s="153"/>
      <c r="B5" s="158"/>
      <c r="C5" s="159"/>
      <c r="D5" s="153"/>
      <c r="E5" s="153"/>
      <c r="F5" s="54" t="s">
        <v>12</v>
      </c>
      <c r="G5" s="54" t="s">
        <v>13</v>
      </c>
      <c r="H5" s="54" t="s">
        <v>14</v>
      </c>
      <c r="I5" s="54" t="s">
        <v>15</v>
      </c>
      <c r="J5" s="54" t="s">
        <v>16</v>
      </c>
      <c r="K5" s="55" t="s">
        <v>17</v>
      </c>
      <c r="L5" s="54" t="s">
        <v>18</v>
      </c>
      <c r="M5" s="54" t="s">
        <v>19</v>
      </c>
      <c r="N5" s="56" t="s">
        <v>20</v>
      </c>
      <c r="O5" s="54" t="s">
        <v>21</v>
      </c>
      <c r="P5" s="54" t="s">
        <v>22</v>
      </c>
      <c r="Q5" s="56" t="s">
        <v>23</v>
      </c>
      <c r="R5" s="153"/>
      <c r="S5" s="57" t="s">
        <v>24</v>
      </c>
      <c r="T5" s="57" t="s">
        <v>25</v>
      </c>
      <c r="U5" s="58" t="s">
        <v>26</v>
      </c>
    </row>
    <row r="6" spans="1:21" s="64" customFormat="1" x14ac:dyDescent="0.2">
      <c r="A6" s="59">
        <v>1</v>
      </c>
      <c r="B6" s="154" t="s">
        <v>27</v>
      </c>
      <c r="C6" s="155"/>
      <c r="D6" s="60">
        <f>D61</f>
        <v>11.850000000000001</v>
      </c>
      <c r="E6" s="32">
        <f t="shared" ref="E6:E15" si="0">N6+Q6</f>
        <v>27789.12721449976</v>
      </c>
      <c r="F6" s="32">
        <f t="shared" ref="F6:M7" si="1">F61/12/$D6*1000</f>
        <v>17825.140646976088</v>
      </c>
      <c r="G6" s="32">
        <f t="shared" si="1"/>
        <v>4450.6672988879463</v>
      </c>
      <c r="H6" s="32">
        <f t="shared" si="1"/>
        <v>899.05063291139231</v>
      </c>
      <c r="I6" s="32">
        <f t="shared" si="1"/>
        <v>1009.6976090014062</v>
      </c>
      <c r="J6" s="32">
        <f t="shared" si="1"/>
        <v>0</v>
      </c>
      <c r="K6" s="61">
        <f t="shared" si="1"/>
        <v>0</v>
      </c>
      <c r="L6" s="61">
        <f t="shared" si="1"/>
        <v>0</v>
      </c>
      <c r="M6" s="32">
        <f t="shared" si="1"/>
        <v>0</v>
      </c>
      <c r="N6" s="62">
        <f>SUM(F6:M6)</f>
        <v>24184.556187776834</v>
      </c>
      <c r="O6" s="32">
        <f>O61/12/$D6*1000</f>
        <v>1615.4289732770742</v>
      </c>
      <c r="P6" s="32">
        <f>P61/12/$D6*1000</f>
        <v>1989.1420534458507</v>
      </c>
      <c r="Q6" s="62">
        <f>O6+P6</f>
        <v>3604.5710267229251</v>
      </c>
      <c r="R6" s="63">
        <f>Q6/F6*100</f>
        <v>20.221837785804038</v>
      </c>
      <c r="S6" s="63" t="s">
        <v>28</v>
      </c>
      <c r="T6" s="63" t="s">
        <v>28</v>
      </c>
      <c r="U6" s="63" t="s">
        <v>28</v>
      </c>
    </row>
    <row r="7" spans="1:21" s="64" customFormat="1" x14ac:dyDescent="0.2">
      <c r="A7" s="59">
        <v>2</v>
      </c>
      <c r="B7" s="154" t="s">
        <v>29</v>
      </c>
      <c r="C7" s="155"/>
      <c r="D7" s="60">
        <f>D62</f>
        <v>2.9</v>
      </c>
      <c r="E7" s="32">
        <f t="shared" si="0"/>
        <v>16476.6091954023</v>
      </c>
      <c r="F7" s="32">
        <f t="shared" si="1"/>
        <v>11263.132183908048</v>
      </c>
      <c r="G7" s="32">
        <f t="shared" si="1"/>
        <v>1903.7931034482758</v>
      </c>
      <c r="H7" s="32">
        <f t="shared" si="1"/>
        <v>0</v>
      </c>
      <c r="I7" s="32">
        <f t="shared" si="1"/>
        <v>122.06896551724139</v>
      </c>
      <c r="J7" s="32">
        <f t="shared" si="1"/>
        <v>0</v>
      </c>
      <c r="K7" s="61">
        <f t="shared" si="1"/>
        <v>0</v>
      </c>
      <c r="L7" s="61">
        <f t="shared" si="1"/>
        <v>0</v>
      </c>
      <c r="M7" s="32">
        <f t="shared" si="1"/>
        <v>0</v>
      </c>
      <c r="N7" s="62">
        <f>SUM(F7:M7)</f>
        <v>13288.994252873565</v>
      </c>
      <c r="O7" s="32">
        <f>O62/12/$D7*1000</f>
        <v>1338.7643678160919</v>
      </c>
      <c r="P7" s="32">
        <f>P62/12/$D7*1000</f>
        <v>1848.8505747126439</v>
      </c>
      <c r="Q7" s="62">
        <f>O7+P7</f>
        <v>3187.6149425287358</v>
      </c>
      <c r="R7" s="63">
        <f>Q7/F7*100</f>
        <v>28.301318767109652</v>
      </c>
      <c r="S7" s="65" t="s">
        <v>28</v>
      </c>
      <c r="T7" s="63" t="s">
        <v>28</v>
      </c>
      <c r="U7" s="63" t="s">
        <v>28</v>
      </c>
    </row>
    <row r="8" spans="1:21" s="64" customFormat="1" ht="28.5" customHeight="1" x14ac:dyDescent="0.2">
      <c r="A8" s="59">
        <v>3</v>
      </c>
      <c r="B8" s="154" t="s">
        <v>30</v>
      </c>
      <c r="C8" s="155"/>
      <c r="D8" s="66">
        <f>D6+D7</f>
        <v>14.750000000000002</v>
      </c>
      <c r="E8" s="67">
        <f t="shared" si="0"/>
        <v>25564.971129389069</v>
      </c>
      <c r="F8" s="67">
        <f t="shared" ref="F8:M8" si="2">($D$6*F6+$D$7*F7)/$D$8</f>
        <v>16534.983050847455</v>
      </c>
      <c r="G8" s="67">
        <f t="shared" si="2"/>
        <v>3949.9259316489606</v>
      </c>
      <c r="H8" s="68">
        <f t="shared" si="2"/>
        <v>722.2881355932202</v>
      </c>
      <c r="I8" s="68">
        <f>($D$6*I6+$D$7*I7)/$D$8</f>
        <v>835.18079096045187</v>
      </c>
      <c r="J8" s="68">
        <f>($D$6*J6+$D$7*J7)/$D$8</f>
        <v>0</v>
      </c>
      <c r="K8" s="69">
        <f t="shared" si="2"/>
        <v>0</v>
      </c>
      <c r="L8" s="68">
        <f t="shared" si="2"/>
        <v>0</v>
      </c>
      <c r="M8" s="68">
        <f t="shared" si="2"/>
        <v>0</v>
      </c>
      <c r="N8" s="70">
        <f>SUM(F8:M8)</f>
        <v>22042.377909050087</v>
      </c>
      <c r="O8" s="67">
        <f>($D$6*O6+$D$7*O7)/$D$8</f>
        <v>1561.0338983050844</v>
      </c>
      <c r="P8" s="68">
        <f>($D$6*P6+$D$7*P7)/$D$8</f>
        <v>1961.5593220338981</v>
      </c>
      <c r="Q8" s="70">
        <f>O8+P8</f>
        <v>3522.5932203389825</v>
      </c>
      <c r="R8" s="71">
        <f>Q8/F8*100</f>
        <v>21.30388165204948</v>
      </c>
      <c r="S8" s="67">
        <f>ROUND(((Q8+N8)*12*D8)/1000,0)</f>
        <v>4525</v>
      </c>
      <c r="T8" s="4">
        <v>236</v>
      </c>
      <c r="U8" s="67">
        <f>SUM(S8:T8)</f>
        <v>4761</v>
      </c>
    </row>
    <row r="9" spans="1:21" s="64" customFormat="1" x14ac:dyDescent="0.2">
      <c r="A9" s="59"/>
      <c r="B9" s="154" t="s">
        <v>31</v>
      </c>
      <c r="C9" s="155"/>
      <c r="D9" s="73" t="s">
        <v>28</v>
      </c>
      <c r="E9" s="67">
        <f>N9+Q9</f>
        <v>1454.9445154580437</v>
      </c>
      <c r="F9" s="32">
        <f t="shared" ref="F9:M9" si="3">F6*F10</f>
        <v>1172.9184247538676</v>
      </c>
      <c r="G9" s="32">
        <f t="shared" si="3"/>
        <v>93.291913488986154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62">
        <f t="shared" ref="N9" si="4">SUM(F9:M9)</f>
        <v>1266.2103382428538</v>
      </c>
      <c r="O9" s="32">
        <f>O6*O10</f>
        <v>0</v>
      </c>
      <c r="P9" s="32">
        <f>P6*P10</f>
        <v>188.73417721518987</v>
      </c>
      <c r="Q9" s="62">
        <f>O9+P9</f>
        <v>188.73417721518987</v>
      </c>
      <c r="R9" s="71"/>
      <c r="S9" s="67"/>
      <c r="T9" s="72"/>
      <c r="U9" s="67"/>
    </row>
    <row r="10" spans="1:21" s="64" customFormat="1" x14ac:dyDescent="0.2">
      <c r="A10" s="59"/>
      <c r="B10" s="154" t="s">
        <v>32</v>
      </c>
      <c r="C10" s="155"/>
      <c r="D10" s="73" t="s">
        <v>28</v>
      </c>
      <c r="E10" s="32"/>
      <c r="F10" s="74">
        <f>IF(F61=0,0,F63/F61)</f>
        <v>6.5801355960287758E-2</v>
      </c>
      <c r="G10" s="74">
        <f t="shared" ref="G10:I10" si="5">IF(G61=0,0,G63/G61)</f>
        <v>2.096133168891242E-2</v>
      </c>
      <c r="H10" s="74">
        <f t="shared" si="5"/>
        <v>0</v>
      </c>
      <c r="I10" s="74">
        <f t="shared" si="5"/>
        <v>0</v>
      </c>
      <c r="J10" s="74">
        <f>IF(J61=0,0,J63/J61)</f>
        <v>0</v>
      </c>
      <c r="K10" s="74">
        <f>IF(K61=0,0,K63/K61)</f>
        <v>0</v>
      </c>
      <c r="L10" s="74">
        <f>IF(L61=0,0,L63/L61)</f>
        <v>0</v>
      </c>
      <c r="M10" s="74">
        <f>IF(M61=0,0,M63/M61)</f>
        <v>0</v>
      </c>
      <c r="N10" s="32"/>
      <c r="O10" s="74">
        <f>IF(O61=0,0,O63/O61)</f>
        <v>0</v>
      </c>
      <c r="P10" s="74">
        <f>IF(P61=0,0,P63/P61)</f>
        <v>9.4882201544248673E-2</v>
      </c>
      <c r="Q10" s="32"/>
      <c r="R10" s="71"/>
      <c r="S10" s="67"/>
      <c r="T10" s="72"/>
      <c r="U10" s="67"/>
    </row>
    <row r="11" spans="1:21" s="64" customFormat="1" x14ac:dyDescent="0.2">
      <c r="A11" s="59"/>
      <c r="B11" s="154" t="s">
        <v>33</v>
      </c>
      <c r="C11" s="155"/>
      <c r="D11" s="73" t="s">
        <v>28</v>
      </c>
      <c r="E11" s="67">
        <f t="shared" ref="E11" si="6">N11+Q11</f>
        <v>950.08620689655186</v>
      </c>
      <c r="F11" s="32">
        <f t="shared" ref="F11:M11" si="7">F7*F12</f>
        <v>766.32183908045988</v>
      </c>
      <c r="G11" s="32">
        <f t="shared" si="7"/>
        <v>0</v>
      </c>
      <c r="H11" s="32">
        <f t="shared" si="7"/>
        <v>0</v>
      </c>
      <c r="I11" s="32">
        <f t="shared" si="7"/>
        <v>0</v>
      </c>
      <c r="J11" s="32">
        <f t="shared" si="7"/>
        <v>0</v>
      </c>
      <c r="K11" s="32">
        <f t="shared" si="7"/>
        <v>0</v>
      </c>
      <c r="L11" s="32">
        <f t="shared" si="7"/>
        <v>0</v>
      </c>
      <c r="M11" s="32">
        <f t="shared" si="7"/>
        <v>0</v>
      </c>
      <c r="N11" s="62">
        <f t="shared" ref="N11" si="8">SUM(F11:M11)</f>
        <v>766.32183908045988</v>
      </c>
      <c r="O11" s="32">
        <f>O7*O12</f>
        <v>0</v>
      </c>
      <c r="P11" s="32">
        <f>P7*P12</f>
        <v>183.76436781609198</v>
      </c>
      <c r="Q11" s="62">
        <f>O11+P11</f>
        <v>183.76436781609198</v>
      </c>
      <c r="R11" s="71"/>
      <c r="S11" s="67"/>
      <c r="T11" s="72"/>
      <c r="U11" s="67"/>
    </row>
    <row r="12" spans="1:21" s="64" customFormat="1" x14ac:dyDescent="0.2">
      <c r="A12" s="59"/>
      <c r="B12" s="154" t="s">
        <v>34</v>
      </c>
      <c r="C12" s="155"/>
      <c r="D12" s="73" t="s">
        <v>28</v>
      </c>
      <c r="E12" s="32"/>
      <c r="F12" s="74">
        <f t="shared" ref="F12:M12" si="9">IF(F62=0,0,F64/F62)</f>
        <v>6.8038075605232201E-2</v>
      </c>
      <c r="G12" s="74">
        <f t="shared" si="9"/>
        <v>0</v>
      </c>
      <c r="H12" s="74">
        <f t="shared" si="9"/>
        <v>0</v>
      </c>
      <c r="I12" s="74">
        <f t="shared" si="9"/>
        <v>0</v>
      </c>
      <c r="J12" s="74">
        <f t="shared" si="9"/>
        <v>0</v>
      </c>
      <c r="K12" s="74">
        <f t="shared" si="9"/>
        <v>0</v>
      </c>
      <c r="L12" s="74">
        <f t="shared" si="9"/>
        <v>0</v>
      </c>
      <c r="M12" s="74">
        <f t="shared" si="9"/>
        <v>0</v>
      </c>
      <c r="N12" s="32"/>
      <c r="O12" s="74">
        <f>IF(O62=0,0,O64/O62)</f>
        <v>0</v>
      </c>
      <c r="P12" s="74">
        <f>IF(P62=0,0,P64/P62)</f>
        <v>9.9393845197388864E-2</v>
      </c>
      <c r="Q12" s="32"/>
      <c r="R12" s="71"/>
      <c r="S12" s="67"/>
      <c r="T12" s="72"/>
      <c r="U12" s="67"/>
    </row>
    <row r="13" spans="1:21" s="64" customFormat="1" x14ac:dyDescent="0.2">
      <c r="A13" s="59">
        <v>4</v>
      </c>
      <c r="B13" s="162" t="s">
        <v>35</v>
      </c>
      <c r="C13" s="163"/>
      <c r="D13" s="5">
        <v>12.85</v>
      </c>
      <c r="E13" s="32">
        <f t="shared" si="0"/>
        <v>29244.071729957803</v>
      </c>
      <c r="F13" s="32">
        <f t="shared" ref="F13:M13" si="10">F6+F9</f>
        <v>18998.059071729956</v>
      </c>
      <c r="G13" s="32">
        <f t="shared" si="10"/>
        <v>4543.9592123769326</v>
      </c>
      <c r="H13" s="32">
        <f t="shared" si="10"/>
        <v>899.05063291139231</v>
      </c>
      <c r="I13" s="32">
        <f t="shared" si="10"/>
        <v>1009.6976090014062</v>
      </c>
      <c r="J13" s="32">
        <f t="shared" si="10"/>
        <v>0</v>
      </c>
      <c r="K13" s="32">
        <f t="shared" si="10"/>
        <v>0</v>
      </c>
      <c r="L13" s="32">
        <f t="shared" si="10"/>
        <v>0</v>
      </c>
      <c r="M13" s="32">
        <f t="shared" si="10"/>
        <v>0</v>
      </c>
      <c r="N13" s="62">
        <f t="shared" ref="N13:N14" si="11">SUM(F13:M13)</f>
        <v>25450.766526019688</v>
      </c>
      <c r="O13" s="32">
        <f>O6+O9</f>
        <v>1615.4289732770742</v>
      </c>
      <c r="P13" s="32">
        <f>P6+P9</f>
        <v>2177.8762306610406</v>
      </c>
      <c r="Q13" s="62">
        <f t="shared" ref="Q13:Q15" si="12">O13+P13</f>
        <v>3793.3052039381146</v>
      </c>
      <c r="R13" s="63" t="s">
        <v>28</v>
      </c>
      <c r="S13" s="63" t="s">
        <v>28</v>
      </c>
      <c r="T13" s="6">
        <v>131</v>
      </c>
      <c r="U13" s="63" t="s">
        <v>28</v>
      </c>
    </row>
    <row r="14" spans="1:21" s="64" customFormat="1" x14ac:dyDescent="0.2">
      <c r="A14" s="59">
        <v>5</v>
      </c>
      <c r="B14" s="162" t="s">
        <v>36</v>
      </c>
      <c r="C14" s="163"/>
      <c r="D14" s="5">
        <v>2.9</v>
      </c>
      <c r="E14" s="32">
        <f t="shared" si="0"/>
        <v>17426.69540229885</v>
      </c>
      <c r="F14" s="32">
        <f t="shared" ref="F14:M14" si="13">F7+F11</f>
        <v>12029.454022988508</v>
      </c>
      <c r="G14" s="32">
        <f t="shared" si="13"/>
        <v>1903.7931034482758</v>
      </c>
      <c r="H14" s="32">
        <f t="shared" si="13"/>
        <v>0</v>
      </c>
      <c r="I14" s="32">
        <f t="shared" si="13"/>
        <v>122.06896551724139</v>
      </c>
      <c r="J14" s="32">
        <f t="shared" si="13"/>
        <v>0</v>
      </c>
      <c r="K14" s="32">
        <f t="shared" si="13"/>
        <v>0</v>
      </c>
      <c r="L14" s="32">
        <f t="shared" si="13"/>
        <v>0</v>
      </c>
      <c r="M14" s="32">
        <f t="shared" si="13"/>
        <v>0</v>
      </c>
      <c r="N14" s="62">
        <f t="shared" si="11"/>
        <v>14055.316091954024</v>
      </c>
      <c r="O14" s="32">
        <f>O7+O11</f>
        <v>1338.7643678160919</v>
      </c>
      <c r="P14" s="32">
        <f>P7+P11</f>
        <v>2032.6149425287358</v>
      </c>
      <c r="Q14" s="62">
        <f t="shared" si="12"/>
        <v>3371.3793103448279</v>
      </c>
      <c r="R14" s="63" t="s">
        <v>28</v>
      </c>
      <c r="S14" s="63" t="s">
        <v>28</v>
      </c>
      <c r="T14" s="6">
        <v>91</v>
      </c>
      <c r="U14" s="63" t="s">
        <v>28</v>
      </c>
    </row>
    <row r="15" spans="1:21" s="64" customFormat="1" ht="31.5" customHeight="1" x14ac:dyDescent="0.2">
      <c r="A15" s="59">
        <v>6</v>
      </c>
      <c r="B15" s="160" t="s">
        <v>37</v>
      </c>
      <c r="C15" s="161"/>
      <c r="D15" s="66">
        <f>SUM(D13:D14)</f>
        <v>15.75</v>
      </c>
      <c r="E15" s="67">
        <f t="shared" si="0"/>
        <v>27068.17386645234</v>
      </c>
      <c r="F15" s="67">
        <f>(F13*$D$13+F14*$D$14)/$D$15</f>
        <v>17714.950840533114</v>
      </c>
      <c r="G15" s="67">
        <f t="shared" ref="G15:M15" si="14">(G13*$D$13+G14*$D$14)/$D$15</f>
        <v>4057.8333891456241</v>
      </c>
      <c r="H15" s="67">
        <f t="shared" si="14"/>
        <v>733.51115129596133</v>
      </c>
      <c r="I15" s="67">
        <f>(I13*$D$13+I14*$D$14)/$D$15</f>
        <v>846.26122385194094</v>
      </c>
      <c r="J15" s="67">
        <f>(J13*$D$13+J14*$D$14)/$D$15</f>
        <v>0</v>
      </c>
      <c r="K15" s="75">
        <f t="shared" si="14"/>
        <v>0</v>
      </c>
      <c r="L15" s="67">
        <f t="shared" si="14"/>
        <v>0</v>
      </c>
      <c r="M15" s="67">
        <f t="shared" si="14"/>
        <v>0</v>
      </c>
      <c r="N15" s="70">
        <f>SUM(F15:M15)</f>
        <v>23352.556604826641</v>
      </c>
      <c r="O15" s="67">
        <f>(O13*$D$13+O14*$D$14)/$D$15</f>
        <v>1564.4875538588617</v>
      </c>
      <c r="P15" s="67">
        <f>(P13*$D$13+P14*$D$14)/$D$15</f>
        <v>2151.1297077668387</v>
      </c>
      <c r="Q15" s="70">
        <f t="shared" si="12"/>
        <v>3715.6172616257004</v>
      </c>
      <c r="R15" s="71">
        <f>Q15/F15*100</f>
        <v>20.974471197086782</v>
      </c>
      <c r="S15" s="67">
        <f>ROUND(((Q15+N15)*12*D15)/1000,0)</f>
        <v>5116</v>
      </c>
      <c r="T15" s="67">
        <f>SUM(T13:T14)</f>
        <v>222</v>
      </c>
      <c r="U15" s="67">
        <f>SUM(S15:T15)</f>
        <v>5338</v>
      </c>
    </row>
    <row r="16" spans="1:21" s="64" customFormat="1" ht="15.75" customHeight="1" x14ac:dyDescent="0.2">
      <c r="A16" s="148">
        <v>7</v>
      </c>
      <c r="B16" s="149" t="s">
        <v>38</v>
      </c>
      <c r="C16" s="150"/>
      <c r="D16" s="76" t="s">
        <v>39</v>
      </c>
      <c r="E16" s="164"/>
      <c r="F16" s="165"/>
      <c r="G16" s="165"/>
      <c r="H16" s="165"/>
      <c r="I16" s="165"/>
      <c r="J16" s="165"/>
      <c r="K16" s="165"/>
      <c r="L16" s="165"/>
      <c r="M16" s="165"/>
      <c r="N16" s="166"/>
      <c r="O16" s="67">
        <f>Q15/100*80</f>
        <v>2972.4938093005603</v>
      </c>
      <c r="P16" s="77" t="s">
        <v>28</v>
      </c>
      <c r="Q16" s="78" t="s">
        <v>28</v>
      </c>
      <c r="R16" s="77" t="s">
        <v>28</v>
      </c>
      <c r="S16" s="67">
        <f>O16*D15*12/1000</f>
        <v>561.80132995780593</v>
      </c>
      <c r="T16" s="78" t="s">
        <v>28</v>
      </c>
      <c r="U16" s="67">
        <f>SUM(S16:T16)</f>
        <v>561.80132995780593</v>
      </c>
    </row>
    <row r="17" spans="1:23" s="64" customFormat="1" ht="16.5" customHeight="1" x14ac:dyDescent="0.2">
      <c r="A17" s="148"/>
      <c r="B17" s="151"/>
      <c r="C17" s="152"/>
      <c r="D17" s="76" t="s">
        <v>40</v>
      </c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6"/>
      <c r="P17" s="67">
        <f>Q15/100*20</f>
        <v>743.12345232514008</v>
      </c>
      <c r="Q17" s="78" t="s">
        <v>28</v>
      </c>
      <c r="R17" s="77" t="s">
        <v>28</v>
      </c>
      <c r="S17" s="67">
        <f>P17*D15*12/1000</f>
        <v>140.45033248945148</v>
      </c>
      <c r="T17" s="78" t="s">
        <v>28</v>
      </c>
      <c r="U17" s="67">
        <f>SUM(S17:T17)</f>
        <v>140.45033248945148</v>
      </c>
      <c r="V17" s="79"/>
    </row>
    <row r="18" spans="1:23" s="64" customFormat="1" ht="31.5" customHeight="1" x14ac:dyDescent="0.2">
      <c r="A18" s="59">
        <v>8</v>
      </c>
      <c r="B18" s="167" t="s">
        <v>41</v>
      </c>
      <c r="C18" s="168"/>
      <c r="D18" s="7">
        <v>17.420000000000002</v>
      </c>
      <c r="E18" s="169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1"/>
      <c r="S18" s="8">
        <v>4844</v>
      </c>
      <c r="T18" s="8">
        <v>224</v>
      </c>
      <c r="U18" s="80">
        <f>SUM(S18:T18)</f>
        <v>5068</v>
      </c>
      <c r="W18" s="81"/>
    </row>
    <row r="19" spans="1:23" ht="24.75" customHeight="1" x14ac:dyDescent="0.25">
      <c r="A19" s="82"/>
      <c r="B19" s="172" t="s">
        <v>42</v>
      </c>
      <c r="C19" s="173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1"/>
      <c r="S19" s="9"/>
      <c r="T19" s="83" t="s">
        <v>43</v>
      </c>
      <c r="U19" s="84"/>
      <c r="V19" s="85"/>
    </row>
    <row r="20" spans="1:23" s="64" customFormat="1" ht="19.5" customHeight="1" x14ac:dyDescent="0.2">
      <c r="A20" s="59">
        <v>9</v>
      </c>
      <c r="B20" s="160" t="s">
        <v>44</v>
      </c>
      <c r="C20" s="161"/>
      <c r="D20" s="86">
        <f>D18-D15</f>
        <v>1.6700000000000017</v>
      </c>
      <c r="E20" s="67">
        <f>Q20</f>
        <v>-1439.1534391534392</v>
      </c>
      <c r="F20" s="87"/>
      <c r="G20" s="87"/>
      <c r="H20" s="87"/>
      <c r="I20" s="87"/>
      <c r="J20" s="87"/>
      <c r="K20" s="88"/>
      <c r="L20" s="87"/>
      <c r="M20" s="87"/>
      <c r="N20" s="87"/>
      <c r="O20" s="87"/>
      <c r="P20" s="87"/>
      <c r="Q20" s="67">
        <f>(S20+S19)/12/D15*1000</f>
        <v>-1439.1534391534392</v>
      </c>
      <c r="R20" s="67"/>
      <c r="S20" s="67">
        <f>S18-S15</f>
        <v>-272</v>
      </c>
      <c r="T20" s="67">
        <f>T18-T15</f>
        <v>2</v>
      </c>
      <c r="U20" s="87"/>
    </row>
    <row r="21" spans="1:23" s="64" customFormat="1" ht="50.25" customHeight="1" x14ac:dyDescent="0.2">
      <c r="A21" s="59">
        <v>10</v>
      </c>
      <c r="B21" s="160" t="s">
        <v>45</v>
      </c>
      <c r="C21" s="161"/>
      <c r="D21" s="66">
        <f>D15</f>
        <v>15.75</v>
      </c>
      <c r="E21" s="67">
        <f t="shared" ref="E21:M21" si="15">E15+E20</f>
        <v>25629.020427298899</v>
      </c>
      <c r="F21" s="67">
        <f t="shared" si="15"/>
        <v>17714.950840533114</v>
      </c>
      <c r="G21" s="67">
        <f t="shared" si="15"/>
        <v>4057.8333891456241</v>
      </c>
      <c r="H21" s="67">
        <f t="shared" si="15"/>
        <v>733.51115129596133</v>
      </c>
      <c r="I21" s="67">
        <f t="shared" si="15"/>
        <v>846.26122385194094</v>
      </c>
      <c r="J21" s="67">
        <f t="shared" si="15"/>
        <v>0</v>
      </c>
      <c r="K21" s="75">
        <f t="shared" si="15"/>
        <v>0</v>
      </c>
      <c r="L21" s="67">
        <f t="shared" si="15"/>
        <v>0</v>
      </c>
      <c r="M21" s="67">
        <f t="shared" si="15"/>
        <v>0</v>
      </c>
      <c r="N21" s="70">
        <f>SUM(F21:M21)</f>
        <v>23352.556604826641</v>
      </c>
      <c r="O21" s="67">
        <f>O15</f>
        <v>1564.4875538588617</v>
      </c>
      <c r="P21" s="67">
        <f>Q21-O21</f>
        <v>711.9762686133995</v>
      </c>
      <c r="Q21" s="70">
        <f>Q15+Q20</f>
        <v>2276.4638224722612</v>
      </c>
      <c r="R21" s="89">
        <f>Q21/F21*100</f>
        <v>12.850522945079499</v>
      </c>
      <c r="S21" s="67">
        <f>D21*E21*12/1000</f>
        <v>4843.8848607594919</v>
      </c>
      <c r="T21" s="67">
        <f>T20</f>
        <v>2</v>
      </c>
      <c r="U21" s="67">
        <f>SUM(S21:T21)</f>
        <v>4845.8848607594919</v>
      </c>
      <c r="W21" s="81"/>
    </row>
    <row r="22" spans="1:23" s="64" customFormat="1" x14ac:dyDescent="0.2">
      <c r="A22" s="148">
        <v>11</v>
      </c>
      <c r="B22" s="160" t="s">
        <v>46</v>
      </c>
      <c r="C22" s="161"/>
      <c r="D22" s="164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  <c r="Q22" s="67">
        <f>Q21-Q8</f>
        <v>-1246.1293978667213</v>
      </c>
      <c r="R22" s="177"/>
      <c r="S22" s="165"/>
      <c r="T22" s="165"/>
      <c r="U22" s="166"/>
      <c r="W22" s="81"/>
    </row>
    <row r="23" spans="1:23" s="64" customFormat="1" ht="19.5" customHeight="1" x14ac:dyDescent="0.2">
      <c r="A23" s="148"/>
      <c r="B23" s="160" t="s">
        <v>47</v>
      </c>
      <c r="C23" s="161"/>
      <c r="D23" s="16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6"/>
      <c r="Q23" s="90">
        <f>Q22/Q8*100</f>
        <v>-35.375341968857967</v>
      </c>
      <c r="R23" s="77" t="s">
        <v>28</v>
      </c>
      <c r="S23" s="77" t="s">
        <v>28</v>
      </c>
      <c r="T23" s="77" t="s">
        <v>28</v>
      </c>
      <c r="U23" s="77" t="s">
        <v>28</v>
      </c>
      <c r="W23" s="81"/>
    </row>
    <row r="24" spans="1:23" s="64" customFormat="1" ht="18.75" customHeight="1" x14ac:dyDescent="0.2">
      <c r="A24" s="148">
        <v>12</v>
      </c>
      <c r="B24" s="149" t="s">
        <v>38</v>
      </c>
      <c r="C24" s="150"/>
      <c r="D24" s="91" t="s">
        <v>39</v>
      </c>
      <c r="E24" s="164"/>
      <c r="F24" s="165"/>
      <c r="G24" s="165"/>
      <c r="H24" s="165"/>
      <c r="I24" s="165"/>
      <c r="J24" s="165"/>
      <c r="K24" s="165"/>
      <c r="L24" s="165"/>
      <c r="M24" s="165"/>
      <c r="N24" s="166"/>
      <c r="O24" s="32">
        <f>Q21/100*80</f>
        <v>1821.1710579778091</v>
      </c>
      <c r="P24" s="77" t="s">
        <v>28</v>
      </c>
      <c r="Q24" s="77" t="s">
        <v>28</v>
      </c>
      <c r="R24" s="77" t="s">
        <v>28</v>
      </c>
      <c r="S24" s="32">
        <f>D21*O24*12/1000</f>
        <v>344.20132995780591</v>
      </c>
      <c r="T24" s="77" t="s">
        <v>28</v>
      </c>
      <c r="U24" s="77" t="s">
        <v>28</v>
      </c>
      <c r="W24" s="81"/>
    </row>
    <row r="25" spans="1:23" s="64" customFormat="1" ht="19.5" customHeight="1" x14ac:dyDescent="0.2">
      <c r="A25" s="148"/>
      <c r="B25" s="151"/>
      <c r="C25" s="152"/>
      <c r="D25" s="91" t="s">
        <v>40</v>
      </c>
      <c r="E25" s="181"/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32">
        <f>Q21/100*20</f>
        <v>455.29276449445229</v>
      </c>
      <c r="Q25" s="77" t="s">
        <v>28</v>
      </c>
      <c r="R25" s="77" t="s">
        <v>28</v>
      </c>
      <c r="S25" s="92">
        <f>D21*P25*12/1000</f>
        <v>86.050332489451478</v>
      </c>
      <c r="T25" s="77" t="s">
        <v>28</v>
      </c>
      <c r="U25" s="77" t="s">
        <v>28</v>
      </c>
      <c r="W25" s="81"/>
    </row>
    <row r="26" spans="1:23" s="95" customFormat="1" ht="19.5" customHeight="1" x14ac:dyDescent="0.2">
      <c r="A26" s="148"/>
      <c r="B26" s="160" t="s">
        <v>48</v>
      </c>
      <c r="C26" s="161"/>
      <c r="D26" s="93">
        <f t="shared" ref="D26:Q26" si="16">D21/D8*100</f>
        <v>106.77966101694913</v>
      </c>
      <c r="E26" s="93">
        <f t="shared" si="16"/>
        <v>100.2505353813453</v>
      </c>
      <c r="F26" s="93">
        <f t="shared" si="16"/>
        <v>107.13618989543012</v>
      </c>
      <c r="G26" s="93">
        <f t="shared" si="16"/>
        <v>102.73188559390569</v>
      </c>
      <c r="H26" s="93">
        <f t="shared" si="16"/>
        <v>101.55381421204206</v>
      </c>
      <c r="I26" s="93">
        <f t="shared" si="16"/>
        <v>101.32671069682368</v>
      </c>
      <c r="J26" s="93" t="e">
        <f t="shared" si="16"/>
        <v>#DIV/0!</v>
      </c>
      <c r="K26" s="93" t="e">
        <f t="shared" si="16"/>
        <v>#DIV/0!</v>
      </c>
      <c r="L26" s="93" t="e">
        <f t="shared" si="16"/>
        <v>#DIV/0!</v>
      </c>
      <c r="M26" s="93" t="e">
        <f t="shared" si="16"/>
        <v>#DIV/0!</v>
      </c>
      <c r="N26" s="94">
        <f t="shared" si="16"/>
        <v>105.94390814449572</v>
      </c>
      <c r="O26" s="93">
        <f t="shared" si="16"/>
        <v>100.22124154751073</v>
      </c>
      <c r="P26" s="93">
        <f t="shared" si="16"/>
        <v>36.296443376240425</v>
      </c>
      <c r="Q26" s="94">
        <f t="shared" si="16"/>
        <v>64.624658031142033</v>
      </c>
      <c r="R26" s="174"/>
      <c r="S26" s="175"/>
      <c r="T26" s="175"/>
      <c r="U26" s="176"/>
      <c r="W26" s="96"/>
    </row>
    <row r="27" spans="1:23" x14ac:dyDescent="0.25">
      <c r="D27" s="85"/>
      <c r="S27" s="97">
        <f>S24+S25</f>
        <v>430.25166244725739</v>
      </c>
      <c r="T27" s="98"/>
    </row>
    <row r="28" spans="1:23" x14ac:dyDescent="0.25">
      <c r="B28" s="99"/>
      <c r="C28" s="99"/>
      <c r="L28" s="100"/>
      <c r="R28" s="43"/>
      <c r="U28" s="37"/>
    </row>
    <row r="29" spans="1:23" x14ac:dyDescent="0.25">
      <c r="B29" s="99" t="s">
        <v>49</v>
      </c>
      <c r="C29" s="101"/>
      <c r="L29" s="182" t="s">
        <v>50</v>
      </c>
      <c r="M29" s="183"/>
      <c r="N29" s="184"/>
      <c r="O29" s="82" t="s">
        <v>51</v>
      </c>
      <c r="P29" s="82" t="s">
        <v>52</v>
      </c>
      <c r="Q29" s="82" t="s">
        <v>53</v>
      </c>
      <c r="R29" s="43"/>
      <c r="U29" s="37"/>
    </row>
    <row r="30" spans="1:23" ht="15.75" customHeight="1" x14ac:dyDescent="0.25">
      <c r="B30" s="102" t="s">
        <v>54</v>
      </c>
      <c r="C30" s="101"/>
      <c r="L30" s="178" t="s">
        <v>55</v>
      </c>
      <c r="M30" s="179"/>
      <c r="N30" s="180"/>
      <c r="O30" s="10">
        <v>12</v>
      </c>
      <c r="P30" s="10">
        <v>15</v>
      </c>
      <c r="Q30" s="103">
        <f>P30-O30</f>
        <v>3</v>
      </c>
      <c r="R30" s="43"/>
      <c r="U30" s="37"/>
    </row>
    <row r="31" spans="1:23" ht="15.75" customHeight="1" x14ac:dyDescent="0.25">
      <c r="B31" s="104" t="s">
        <v>56</v>
      </c>
      <c r="C31" s="105"/>
      <c r="L31" s="178" t="s">
        <v>57</v>
      </c>
      <c r="M31" s="179"/>
      <c r="N31" s="180"/>
      <c r="O31" s="10">
        <v>75</v>
      </c>
      <c r="P31" s="10">
        <v>77</v>
      </c>
      <c r="Q31" s="103">
        <f>P31-O31</f>
        <v>2</v>
      </c>
      <c r="R31" s="43"/>
      <c r="U31" s="37"/>
    </row>
    <row r="32" spans="1:23" x14ac:dyDescent="0.25">
      <c r="B32" s="106" t="s">
        <v>58</v>
      </c>
      <c r="C32" s="33"/>
      <c r="D32" s="33"/>
      <c r="L32" s="178" t="s">
        <v>59</v>
      </c>
      <c r="M32" s="179"/>
      <c r="N32" s="180"/>
      <c r="O32" s="10">
        <v>77</v>
      </c>
      <c r="P32" s="10">
        <v>81</v>
      </c>
      <c r="Q32" s="103">
        <f>P32-O32</f>
        <v>4</v>
      </c>
      <c r="R32" s="43"/>
      <c r="U32" s="37"/>
    </row>
    <row r="33" spans="1:21" x14ac:dyDescent="0.25">
      <c r="L33" s="178" t="s">
        <v>60</v>
      </c>
      <c r="M33" s="179"/>
      <c r="N33" s="180"/>
      <c r="O33" s="10">
        <v>6</v>
      </c>
      <c r="P33" s="10">
        <v>10</v>
      </c>
      <c r="Q33" s="103">
        <f>P33-O33</f>
        <v>4</v>
      </c>
      <c r="R33" s="43"/>
      <c r="U33" s="37"/>
    </row>
    <row r="34" spans="1:21" ht="14.25" customHeight="1" x14ac:dyDescent="0.25">
      <c r="B34" s="33"/>
      <c r="C34" s="33"/>
      <c r="L34" s="178" t="s">
        <v>61</v>
      </c>
      <c r="M34" s="179"/>
      <c r="N34" s="180"/>
      <c r="O34" s="10">
        <v>27</v>
      </c>
      <c r="P34" s="10">
        <v>25</v>
      </c>
      <c r="Q34" s="103">
        <f>P34-O34</f>
        <v>-2</v>
      </c>
      <c r="R34" s="43"/>
      <c r="U34" s="37"/>
    </row>
    <row r="35" spans="1:21" ht="36.75" customHeight="1" x14ac:dyDescent="0.25">
      <c r="B35" s="185" t="s">
        <v>62</v>
      </c>
      <c r="C35" s="186"/>
      <c r="D35" s="187"/>
      <c r="E35" s="187"/>
      <c r="F35" s="187"/>
      <c r="G35" s="188"/>
      <c r="H35" s="101"/>
      <c r="I35" s="101"/>
      <c r="J35" s="101"/>
      <c r="S35" s="37"/>
      <c r="T35" s="37"/>
      <c r="U35" s="37"/>
    </row>
    <row r="36" spans="1:21" x14ac:dyDescent="0.25">
      <c r="B36" s="107"/>
      <c r="C36" s="107"/>
      <c r="D36" s="107"/>
      <c r="N36" s="37" t="s">
        <v>63</v>
      </c>
      <c r="O36" s="11"/>
      <c r="P36" s="11"/>
      <c r="Q36" s="11"/>
      <c r="R36" s="11"/>
      <c r="S36" s="11" t="s">
        <v>91</v>
      </c>
      <c r="T36" s="11"/>
      <c r="U36" s="11"/>
    </row>
    <row r="37" spans="1:21" x14ac:dyDescent="0.25">
      <c r="B37" s="107"/>
      <c r="C37" s="107"/>
      <c r="D37" s="108"/>
      <c r="N37" s="37" t="s">
        <v>64</v>
      </c>
      <c r="O37" s="11"/>
      <c r="P37" s="11"/>
      <c r="Q37" s="11"/>
      <c r="R37" s="11"/>
      <c r="S37" s="11" t="s">
        <v>92</v>
      </c>
      <c r="T37" s="11"/>
      <c r="U37" s="11"/>
    </row>
    <row r="38" spans="1:21" ht="16.5" thickBot="1" x14ac:dyDescent="0.3">
      <c r="B38" s="109"/>
      <c r="C38" s="109"/>
      <c r="D38" s="110"/>
      <c r="N38" s="37" t="s">
        <v>65</v>
      </c>
      <c r="O38" s="11"/>
      <c r="P38" s="11"/>
      <c r="Q38" s="11"/>
      <c r="R38" s="11"/>
      <c r="S38" s="11" t="s">
        <v>93</v>
      </c>
      <c r="T38" s="11"/>
      <c r="U38" s="11"/>
    </row>
    <row r="39" spans="1:21" ht="31.5" customHeight="1" thickBot="1" x14ac:dyDescent="0.35">
      <c r="B39" s="50" t="s">
        <v>66</v>
      </c>
      <c r="C39" s="110"/>
      <c r="D39" s="35" t="s">
        <v>1</v>
      </c>
      <c r="E39" s="36">
        <f>E1</f>
        <v>9999</v>
      </c>
      <c r="F39" s="107"/>
      <c r="G39" s="107"/>
      <c r="H39" s="107"/>
      <c r="I39" s="107"/>
      <c r="J39" s="107"/>
      <c r="R39" s="111"/>
      <c r="S39" s="112"/>
      <c r="T39" s="112"/>
      <c r="U39" s="37"/>
    </row>
    <row r="40" spans="1:21" x14ac:dyDescent="0.25">
      <c r="B40" s="110"/>
      <c r="C40" s="110"/>
      <c r="E40" s="113"/>
      <c r="F40" s="114"/>
      <c r="G40" s="115"/>
      <c r="H40" s="116"/>
      <c r="I40" s="117"/>
      <c r="J40" s="117"/>
      <c r="R40" s="111"/>
    </row>
    <row r="41" spans="1:21" ht="30.75" customHeight="1" x14ac:dyDescent="0.25">
      <c r="A41" s="189" t="s">
        <v>5</v>
      </c>
      <c r="B41" s="190" t="s">
        <v>67</v>
      </c>
      <c r="C41" s="190" t="s">
        <v>68</v>
      </c>
      <c r="D41" s="153" t="s">
        <v>7</v>
      </c>
      <c r="E41" s="153" t="s">
        <v>69</v>
      </c>
      <c r="F41" s="148" t="s">
        <v>70</v>
      </c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</row>
    <row r="42" spans="1:21" ht="48" customHeight="1" x14ac:dyDescent="0.25">
      <c r="A42" s="189"/>
      <c r="B42" s="191"/>
      <c r="C42" s="191"/>
      <c r="D42" s="153"/>
      <c r="E42" s="153"/>
      <c r="F42" s="54" t="s">
        <v>12</v>
      </c>
      <c r="G42" s="54" t="s">
        <v>13</v>
      </c>
      <c r="H42" s="54" t="s">
        <v>14</v>
      </c>
      <c r="I42" s="54" t="s">
        <v>15</v>
      </c>
      <c r="J42" s="54" t="s">
        <v>16</v>
      </c>
      <c r="K42" s="55" t="s">
        <v>17</v>
      </c>
      <c r="L42" s="54" t="s">
        <v>18</v>
      </c>
      <c r="M42" s="54" t="s">
        <v>19</v>
      </c>
      <c r="N42" s="56" t="s">
        <v>20</v>
      </c>
      <c r="O42" s="54" t="s">
        <v>21</v>
      </c>
      <c r="P42" s="54" t="s">
        <v>22</v>
      </c>
      <c r="Q42" s="56" t="s">
        <v>23</v>
      </c>
      <c r="S42" s="99" t="s">
        <v>49</v>
      </c>
    </row>
    <row r="43" spans="1:21" ht="21.95" customHeight="1" x14ac:dyDescent="0.25">
      <c r="A43" s="118" t="s">
        <v>71</v>
      </c>
      <c r="B43" s="119" t="s">
        <v>72</v>
      </c>
      <c r="C43" s="120" t="s">
        <v>73</v>
      </c>
      <c r="D43" s="12">
        <v>11.850000000000001</v>
      </c>
      <c r="E43" s="121">
        <f>SUM(N43,Q43)</f>
        <v>4055.482</v>
      </c>
      <c r="F43" s="12">
        <v>2611.864</v>
      </c>
      <c r="G43" s="12">
        <v>646.15099999999995</v>
      </c>
      <c r="H43" s="12">
        <v>127.845</v>
      </c>
      <c r="I43" s="12">
        <v>143.57899999999998</v>
      </c>
      <c r="J43" s="12">
        <v>0</v>
      </c>
      <c r="K43" s="13">
        <v>0</v>
      </c>
      <c r="L43" s="12">
        <v>0</v>
      </c>
      <c r="M43" s="12">
        <v>0</v>
      </c>
      <c r="N43" s="121">
        <f>SUM(F43:M43)</f>
        <v>3529.4389999999999</v>
      </c>
      <c r="O43" s="12">
        <v>229.714</v>
      </c>
      <c r="P43" s="12">
        <v>296.32900000000001</v>
      </c>
      <c r="Q43" s="122">
        <f>SUM(O43:P43)</f>
        <v>526.04300000000001</v>
      </c>
      <c r="S43" s="192" t="s">
        <v>74</v>
      </c>
      <c r="T43" s="193"/>
      <c r="U43" s="194"/>
    </row>
    <row r="44" spans="1:21" ht="21.95" customHeight="1" x14ac:dyDescent="0.25">
      <c r="A44" s="123" t="s">
        <v>75</v>
      </c>
      <c r="B44" s="124" t="s">
        <v>76</v>
      </c>
      <c r="C44" s="125" t="s">
        <v>73</v>
      </c>
      <c r="D44" s="14">
        <v>2.9</v>
      </c>
      <c r="E44" s="126">
        <f>SUM(N44,Q44)</f>
        <v>592.30400000000009</v>
      </c>
      <c r="F44" s="14">
        <v>407.21500000000003</v>
      </c>
      <c r="G44" s="14">
        <v>66.251999999999995</v>
      </c>
      <c r="H44" s="14">
        <v>0</v>
      </c>
      <c r="I44" s="14">
        <v>4.2480000000000002</v>
      </c>
      <c r="J44" s="14">
        <v>0</v>
      </c>
      <c r="K44" s="15">
        <v>0</v>
      </c>
      <c r="L44" s="14">
        <v>0</v>
      </c>
      <c r="M44" s="14">
        <v>0</v>
      </c>
      <c r="N44" s="126">
        <f>SUM(F44:M44)</f>
        <v>477.71500000000003</v>
      </c>
      <c r="O44" s="14">
        <v>46.588999999999999</v>
      </c>
      <c r="P44" s="14">
        <v>68</v>
      </c>
      <c r="Q44" s="127">
        <f>SUM(O44:P44)</f>
        <v>114.589</v>
      </c>
      <c r="S44" s="195"/>
      <c r="T44" s="196"/>
      <c r="U44" s="197"/>
    </row>
    <row r="45" spans="1:21" ht="21.95" customHeight="1" x14ac:dyDescent="0.25">
      <c r="A45" s="128" t="s">
        <v>77</v>
      </c>
      <c r="B45" s="129" t="s">
        <v>27</v>
      </c>
      <c r="C45" s="130" t="s">
        <v>78</v>
      </c>
      <c r="D45" s="16">
        <v>0</v>
      </c>
      <c r="E45" s="131">
        <f>SUM(N45,Q45)</f>
        <v>0</v>
      </c>
      <c r="F45" s="17"/>
      <c r="G45" s="17"/>
      <c r="H45" s="17"/>
      <c r="I45" s="17"/>
      <c r="J45" s="17"/>
      <c r="K45" s="17"/>
      <c r="L45" s="17"/>
      <c r="M45" s="17"/>
      <c r="N45" s="132">
        <f>SUM(F45:M45)</f>
        <v>0</v>
      </c>
      <c r="O45" s="17"/>
      <c r="P45" s="17"/>
      <c r="Q45" s="133">
        <f>SUM(O45:P45)</f>
        <v>0</v>
      </c>
      <c r="S45" s="198" t="s">
        <v>79</v>
      </c>
      <c r="T45" s="199"/>
      <c r="U45" s="200"/>
    </row>
    <row r="46" spans="1:21" ht="21.95" customHeight="1" x14ac:dyDescent="0.25">
      <c r="A46" s="134" t="s">
        <v>80</v>
      </c>
      <c r="B46" s="135" t="s">
        <v>81</v>
      </c>
      <c r="C46" s="136" t="s">
        <v>78</v>
      </c>
      <c r="D46" s="18">
        <v>0</v>
      </c>
      <c r="E46" s="131">
        <f>SUM(N46,Q46)</f>
        <v>0</v>
      </c>
      <c r="F46" s="17"/>
      <c r="G46" s="17"/>
      <c r="H46" s="17"/>
      <c r="I46" s="17"/>
      <c r="J46" s="17"/>
      <c r="K46" s="17"/>
      <c r="L46" s="17"/>
      <c r="M46" s="17"/>
      <c r="N46" s="131">
        <f>SUM(F46:M46)</f>
        <v>0</v>
      </c>
      <c r="O46" s="17"/>
      <c r="P46" s="17"/>
      <c r="Q46" s="137">
        <f>SUM(O46:P46)</f>
        <v>0</v>
      </c>
      <c r="S46" s="201"/>
      <c r="T46" s="202"/>
      <c r="U46" s="203"/>
    </row>
    <row r="47" spans="1:21" ht="21.95" customHeight="1" x14ac:dyDescent="0.25">
      <c r="A47" s="134" t="s">
        <v>82</v>
      </c>
      <c r="B47" s="19" t="s">
        <v>27</v>
      </c>
      <c r="C47" s="20">
        <v>33052</v>
      </c>
      <c r="D47" s="21"/>
      <c r="E47" s="131">
        <f t="shared" ref="E47:E60" si="17">SUM(N47,Q47)</f>
        <v>83.263110098133836</v>
      </c>
      <c r="F47" s="17">
        <v>59.197000000000003</v>
      </c>
      <c r="G47" s="17">
        <v>13.266110098133835</v>
      </c>
      <c r="H47" s="17"/>
      <c r="I47" s="17"/>
      <c r="J47" s="17">
        <v>0</v>
      </c>
      <c r="K47" s="17">
        <v>0</v>
      </c>
      <c r="L47" s="17">
        <v>0</v>
      </c>
      <c r="M47" s="17">
        <v>0</v>
      </c>
      <c r="N47" s="131">
        <f t="shared" ref="N47:N60" si="18">SUM(F47:M47)</f>
        <v>72.463110098133839</v>
      </c>
      <c r="O47" s="17"/>
      <c r="P47" s="17">
        <v>10.8</v>
      </c>
      <c r="Q47" s="137">
        <f t="shared" ref="Q47:Q60" si="19">SUM(O47:P47)</f>
        <v>10.8</v>
      </c>
      <c r="S47" s="204" t="s">
        <v>83</v>
      </c>
      <c r="T47" s="205"/>
      <c r="U47" s="206"/>
    </row>
    <row r="48" spans="1:21" ht="21.95" customHeight="1" x14ac:dyDescent="0.25">
      <c r="A48" s="134" t="s">
        <v>82</v>
      </c>
      <c r="B48" s="19" t="s">
        <v>81</v>
      </c>
      <c r="C48" s="20">
        <v>33052</v>
      </c>
      <c r="D48" s="21"/>
      <c r="E48" s="131">
        <f t="shared" si="17"/>
        <v>16.089000000000002</v>
      </c>
      <c r="F48" s="17">
        <v>12.976000000000001</v>
      </c>
      <c r="G48" s="17"/>
      <c r="H48" s="17">
        <v>0</v>
      </c>
      <c r="I48" s="17"/>
      <c r="J48" s="17">
        <v>0</v>
      </c>
      <c r="K48" s="17">
        <v>0</v>
      </c>
      <c r="L48" s="17">
        <v>0</v>
      </c>
      <c r="M48" s="17">
        <v>0</v>
      </c>
      <c r="N48" s="131">
        <f t="shared" si="18"/>
        <v>12.976000000000001</v>
      </c>
      <c r="O48" s="17"/>
      <c r="P48" s="17">
        <v>3.113</v>
      </c>
      <c r="Q48" s="137">
        <f t="shared" si="19"/>
        <v>3.113</v>
      </c>
      <c r="S48" s="207"/>
      <c r="T48" s="208"/>
      <c r="U48" s="209"/>
    </row>
    <row r="49" spans="1:21" ht="21.95" customHeight="1" x14ac:dyDescent="0.25">
      <c r="A49" s="134" t="s">
        <v>82</v>
      </c>
      <c r="B49" s="19" t="s">
        <v>27</v>
      </c>
      <c r="C49" s="20">
        <v>33061</v>
      </c>
      <c r="D49" s="21"/>
      <c r="E49" s="131">
        <f t="shared" si="17"/>
        <v>20.604999999999997</v>
      </c>
      <c r="F49" s="17">
        <v>17.931999999999999</v>
      </c>
      <c r="G49" s="17"/>
      <c r="H49" s="17"/>
      <c r="I49" s="17"/>
      <c r="J49" s="17">
        <v>0</v>
      </c>
      <c r="K49" s="17">
        <v>0</v>
      </c>
      <c r="L49" s="17">
        <v>0</v>
      </c>
      <c r="M49" s="17">
        <v>0</v>
      </c>
      <c r="N49" s="131">
        <f t="shared" si="18"/>
        <v>17.931999999999999</v>
      </c>
      <c r="O49" s="17"/>
      <c r="P49" s="17">
        <v>2.673</v>
      </c>
      <c r="Q49" s="137">
        <f t="shared" si="19"/>
        <v>2.673</v>
      </c>
      <c r="S49" s="207"/>
      <c r="T49" s="208"/>
      <c r="U49" s="209"/>
    </row>
    <row r="50" spans="1:21" ht="21.95" customHeight="1" x14ac:dyDescent="0.25">
      <c r="A50" s="134" t="s">
        <v>82</v>
      </c>
      <c r="B50" s="19" t="s">
        <v>81</v>
      </c>
      <c r="C50" s="20">
        <v>33061</v>
      </c>
      <c r="D50" s="21"/>
      <c r="E50" s="131">
        <f t="shared" si="17"/>
        <v>2.8290000000000002</v>
      </c>
      <c r="F50" s="17">
        <v>2.282</v>
      </c>
      <c r="G50" s="17"/>
      <c r="H50" s="17"/>
      <c r="I50" s="17"/>
      <c r="J50" s="17">
        <v>0</v>
      </c>
      <c r="K50" s="17">
        <v>0</v>
      </c>
      <c r="L50" s="17">
        <v>0</v>
      </c>
      <c r="M50" s="17">
        <v>0</v>
      </c>
      <c r="N50" s="131">
        <f t="shared" si="18"/>
        <v>2.282</v>
      </c>
      <c r="O50" s="17"/>
      <c r="P50" s="17">
        <v>0.54700000000000004</v>
      </c>
      <c r="Q50" s="137">
        <f t="shared" si="19"/>
        <v>0.54700000000000004</v>
      </c>
      <c r="S50" s="207"/>
      <c r="T50" s="208"/>
      <c r="U50" s="209"/>
    </row>
    <row r="51" spans="1:21" ht="21.95" customHeight="1" x14ac:dyDescent="0.25">
      <c r="A51" s="134" t="s">
        <v>82</v>
      </c>
      <c r="B51" s="19" t="s">
        <v>27</v>
      </c>
      <c r="C51" s="22">
        <v>33049</v>
      </c>
      <c r="D51" s="21"/>
      <c r="E51" s="131">
        <f t="shared" si="17"/>
        <v>0</v>
      </c>
      <c r="F51" s="17"/>
      <c r="G51" s="17"/>
      <c r="H51" s="17"/>
      <c r="I51" s="17"/>
      <c r="J51" s="17"/>
      <c r="K51" s="17"/>
      <c r="L51" s="17"/>
      <c r="M51" s="17"/>
      <c r="N51" s="131">
        <f t="shared" si="18"/>
        <v>0</v>
      </c>
      <c r="O51" s="17"/>
      <c r="P51" s="17"/>
      <c r="Q51" s="137">
        <f t="shared" si="19"/>
        <v>0</v>
      </c>
      <c r="S51" s="207"/>
      <c r="T51" s="208"/>
      <c r="U51" s="209"/>
    </row>
    <row r="52" spans="1:21" ht="21.95" customHeight="1" x14ac:dyDescent="0.25">
      <c r="A52" s="134" t="s">
        <v>82</v>
      </c>
      <c r="B52" s="19" t="s">
        <v>27</v>
      </c>
      <c r="C52" s="22">
        <v>33457</v>
      </c>
      <c r="D52" s="21"/>
      <c r="E52" s="131">
        <f t="shared" si="17"/>
        <v>0</v>
      </c>
      <c r="F52" s="17"/>
      <c r="G52" s="17"/>
      <c r="H52" s="17"/>
      <c r="I52" s="17"/>
      <c r="J52" s="17"/>
      <c r="K52" s="17"/>
      <c r="L52" s="17"/>
      <c r="M52" s="17"/>
      <c r="N52" s="131">
        <f t="shared" si="18"/>
        <v>0</v>
      </c>
      <c r="O52" s="17"/>
      <c r="P52" s="17"/>
      <c r="Q52" s="137">
        <f t="shared" si="19"/>
        <v>0</v>
      </c>
      <c r="S52" s="207"/>
      <c r="T52" s="208"/>
      <c r="U52" s="209"/>
    </row>
    <row r="53" spans="1:21" ht="21.95" customHeight="1" x14ac:dyDescent="0.25">
      <c r="A53" s="134" t="s">
        <v>82</v>
      </c>
      <c r="B53" s="19" t="s">
        <v>27</v>
      </c>
      <c r="C53" s="22"/>
      <c r="D53" s="21"/>
      <c r="E53" s="131">
        <f t="shared" si="17"/>
        <v>0</v>
      </c>
      <c r="F53" s="17"/>
      <c r="G53" s="17"/>
      <c r="H53" s="17"/>
      <c r="I53" s="17"/>
      <c r="J53" s="17"/>
      <c r="K53" s="17"/>
      <c r="L53" s="17"/>
      <c r="M53" s="17"/>
      <c r="N53" s="131">
        <f t="shared" si="18"/>
        <v>0</v>
      </c>
      <c r="O53" s="17"/>
      <c r="P53" s="17"/>
      <c r="Q53" s="137">
        <f t="shared" si="19"/>
        <v>0</v>
      </c>
      <c r="S53" s="207"/>
      <c r="T53" s="208"/>
      <c r="U53" s="209"/>
    </row>
    <row r="54" spans="1:21" ht="21.95" customHeight="1" x14ac:dyDescent="0.25">
      <c r="A54" s="134" t="s">
        <v>82</v>
      </c>
      <c r="B54" s="19" t="s">
        <v>81</v>
      </c>
      <c r="C54" s="22"/>
      <c r="D54" s="21"/>
      <c r="E54" s="131">
        <f t="shared" si="17"/>
        <v>0</v>
      </c>
      <c r="F54" s="17"/>
      <c r="G54" s="17"/>
      <c r="H54" s="17"/>
      <c r="I54" s="17"/>
      <c r="J54" s="17"/>
      <c r="K54" s="17"/>
      <c r="L54" s="17"/>
      <c r="M54" s="17"/>
      <c r="N54" s="131">
        <f t="shared" si="18"/>
        <v>0</v>
      </c>
      <c r="O54" s="17"/>
      <c r="P54" s="17"/>
      <c r="Q54" s="137">
        <f t="shared" si="19"/>
        <v>0</v>
      </c>
      <c r="S54" s="207"/>
      <c r="T54" s="208"/>
      <c r="U54" s="209"/>
    </row>
    <row r="55" spans="1:21" ht="21.95" customHeight="1" x14ac:dyDescent="0.25">
      <c r="A55" s="134" t="s">
        <v>82</v>
      </c>
      <c r="B55" s="19" t="s">
        <v>27</v>
      </c>
      <c r="C55" s="22"/>
      <c r="D55" s="21"/>
      <c r="E55" s="131">
        <f t="shared" si="17"/>
        <v>0</v>
      </c>
      <c r="F55" s="17"/>
      <c r="G55" s="17"/>
      <c r="H55" s="17"/>
      <c r="I55" s="17"/>
      <c r="J55" s="17"/>
      <c r="K55" s="17"/>
      <c r="L55" s="17"/>
      <c r="M55" s="17"/>
      <c r="N55" s="131">
        <f t="shared" si="18"/>
        <v>0</v>
      </c>
      <c r="O55" s="17"/>
      <c r="P55" s="17"/>
      <c r="Q55" s="137">
        <f t="shared" si="19"/>
        <v>0</v>
      </c>
      <c r="S55" s="207"/>
      <c r="T55" s="208"/>
      <c r="U55" s="209"/>
    </row>
    <row r="56" spans="1:21" ht="21.95" customHeight="1" x14ac:dyDescent="0.25">
      <c r="A56" s="134" t="s">
        <v>82</v>
      </c>
      <c r="B56" s="19" t="s">
        <v>81</v>
      </c>
      <c r="C56" s="22"/>
      <c r="D56" s="21"/>
      <c r="E56" s="131">
        <f t="shared" si="17"/>
        <v>0</v>
      </c>
      <c r="F56" s="17"/>
      <c r="G56" s="17"/>
      <c r="H56" s="17"/>
      <c r="I56" s="17"/>
      <c r="J56" s="17"/>
      <c r="K56" s="17"/>
      <c r="L56" s="17"/>
      <c r="M56" s="17"/>
      <c r="N56" s="131">
        <f t="shared" si="18"/>
        <v>0</v>
      </c>
      <c r="O56" s="17"/>
      <c r="P56" s="17"/>
      <c r="Q56" s="137">
        <f t="shared" si="19"/>
        <v>0</v>
      </c>
      <c r="S56" s="207"/>
      <c r="T56" s="208"/>
      <c r="U56" s="209"/>
    </row>
    <row r="57" spans="1:21" ht="21.95" customHeight="1" x14ac:dyDescent="0.25">
      <c r="A57" s="134" t="s">
        <v>82</v>
      </c>
      <c r="B57" s="19" t="s">
        <v>27</v>
      </c>
      <c r="C57" s="22"/>
      <c r="D57" s="21"/>
      <c r="E57" s="131">
        <f t="shared" si="17"/>
        <v>0</v>
      </c>
      <c r="F57" s="17"/>
      <c r="G57" s="17"/>
      <c r="H57" s="17"/>
      <c r="I57" s="17"/>
      <c r="J57" s="17"/>
      <c r="K57" s="17"/>
      <c r="L57" s="17"/>
      <c r="M57" s="17"/>
      <c r="N57" s="131">
        <f t="shared" si="18"/>
        <v>0</v>
      </c>
      <c r="O57" s="17"/>
      <c r="P57" s="17"/>
      <c r="Q57" s="137">
        <f t="shared" si="19"/>
        <v>0</v>
      </c>
      <c r="S57" s="207"/>
      <c r="T57" s="208"/>
      <c r="U57" s="209"/>
    </row>
    <row r="58" spans="1:21" ht="21.95" customHeight="1" x14ac:dyDescent="0.25">
      <c r="A58" s="134" t="s">
        <v>82</v>
      </c>
      <c r="B58" s="19" t="s">
        <v>81</v>
      </c>
      <c r="C58" s="22"/>
      <c r="D58" s="21"/>
      <c r="E58" s="131">
        <f t="shared" si="17"/>
        <v>0</v>
      </c>
      <c r="F58" s="17"/>
      <c r="G58" s="17"/>
      <c r="H58" s="17"/>
      <c r="I58" s="17"/>
      <c r="J58" s="17"/>
      <c r="K58" s="17"/>
      <c r="L58" s="17"/>
      <c r="M58" s="17"/>
      <c r="N58" s="131">
        <f t="shared" si="18"/>
        <v>0</v>
      </c>
      <c r="O58" s="17"/>
      <c r="P58" s="17"/>
      <c r="Q58" s="137">
        <f t="shared" si="19"/>
        <v>0</v>
      </c>
      <c r="S58" s="207"/>
      <c r="T58" s="208"/>
      <c r="U58" s="209"/>
    </row>
    <row r="59" spans="1:21" ht="21.95" customHeight="1" x14ac:dyDescent="0.25">
      <c r="A59" s="134" t="s">
        <v>82</v>
      </c>
      <c r="B59" s="19" t="s">
        <v>27</v>
      </c>
      <c r="C59" s="22"/>
      <c r="D59" s="21"/>
      <c r="E59" s="131">
        <f t="shared" si="17"/>
        <v>0</v>
      </c>
      <c r="F59" s="17"/>
      <c r="G59" s="17"/>
      <c r="H59" s="17"/>
      <c r="I59" s="17"/>
      <c r="J59" s="17"/>
      <c r="K59" s="17"/>
      <c r="L59" s="17"/>
      <c r="M59" s="17"/>
      <c r="N59" s="131">
        <f t="shared" si="18"/>
        <v>0</v>
      </c>
      <c r="O59" s="17"/>
      <c r="P59" s="17"/>
      <c r="Q59" s="137">
        <f t="shared" si="19"/>
        <v>0</v>
      </c>
      <c r="S59" s="207"/>
      <c r="T59" s="208"/>
      <c r="U59" s="209"/>
    </row>
    <row r="60" spans="1:21" ht="21.95" customHeight="1" x14ac:dyDescent="0.25">
      <c r="A60" s="138" t="s">
        <v>82</v>
      </c>
      <c r="B60" s="23" t="s">
        <v>81</v>
      </c>
      <c r="C60" s="24"/>
      <c r="D60" s="25"/>
      <c r="E60" s="139">
        <f t="shared" si="17"/>
        <v>0</v>
      </c>
      <c r="F60" s="17"/>
      <c r="G60" s="17"/>
      <c r="H60" s="17"/>
      <c r="I60" s="17"/>
      <c r="J60" s="17"/>
      <c r="K60" s="17"/>
      <c r="L60" s="17"/>
      <c r="M60" s="17"/>
      <c r="N60" s="139">
        <f t="shared" si="18"/>
        <v>0</v>
      </c>
      <c r="O60" s="17"/>
      <c r="P60" s="17"/>
      <c r="Q60" s="140">
        <f t="shared" si="19"/>
        <v>0</v>
      </c>
      <c r="S60" s="210"/>
      <c r="T60" s="211"/>
      <c r="U60" s="212"/>
    </row>
    <row r="61" spans="1:21" ht="21.95" customHeight="1" x14ac:dyDescent="0.25">
      <c r="A61" s="118" t="s">
        <v>84</v>
      </c>
      <c r="B61" s="141" t="s">
        <v>27</v>
      </c>
      <c r="C61" s="142">
        <v>33353</v>
      </c>
      <c r="D61" s="143">
        <f>D43-SUMIFS(D$45:D$60,$B$45:$B$60,$B61)</f>
        <v>11.850000000000001</v>
      </c>
      <c r="E61" s="121">
        <f>SUM(N61,Q61)</f>
        <v>3951.6138899018661</v>
      </c>
      <c r="F61" s="143">
        <f>F43-SUMIFS(F$45:F$60,$B$45:$B$60,$B61)</f>
        <v>2534.7350000000001</v>
      </c>
      <c r="G61" s="143">
        <f>G43-SUMIFS(G$45:G$60,$B$45:$B$60,$B61)</f>
        <v>632.88488990186613</v>
      </c>
      <c r="H61" s="143">
        <f t="shared" ref="H61:M61" si="20">H43-SUMIFS(H$45:H$60,$B$45:$B$60,$B61)</f>
        <v>127.845</v>
      </c>
      <c r="I61" s="143">
        <f t="shared" si="20"/>
        <v>143.57899999999998</v>
      </c>
      <c r="J61" s="143">
        <f t="shared" si="20"/>
        <v>0</v>
      </c>
      <c r="K61" s="143">
        <f>K43-SUMIFS(K$45:K$60,$B$45:$B$60,$B61)</f>
        <v>0</v>
      </c>
      <c r="L61" s="143">
        <f t="shared" si="20"/>
        <v>0</v>
      </c>
      <c r="M61" s="143">
        <f t="shared" si="20"/>
        <v>0</v>
      </c>
      <c r="N61" s="121">
        <f>SUM(F61:M61)</f>
        <v>3439.0438899018664</v>
      </c>
      <c r="O61" s="143">
        <f t="shared" ref="O61:P62" si="21">O43-SUMIFS(O$45:O$60,$B$45:$B$60,$B61)</f>
        <v>229.714</v>
      </c>
      <c r="P61" s="143">
        <f t="shared" si="21"/>
        <v>282.85599999999999</v>
      </c>
      <c r="Q61" s="122">
        <f>SUM(O61:P61)</f>
        <v>512.56999999999994</v>
      </c>
      <c r="S61" s="213" t="s">
        <v>85</v>
      </c>
      <c r="T61" s="214"/>
      <c r="U61" s="215"/>
    </row>
    <row r="62" spans="1:21" ht="21.95" customHeight="1" x14ac:dyDescent="0.25">
      <c r="A62" s="123" t="s">
        <v>86</v>
      </c>
      <c r="B62" s="144" t="s">
        <v>81</v>
      </c>
      <c r="C62" s="145">
        <v>33353</v>
      </c>
      <c r="D62" s="146">
        <f>D44-SUMIFS(D$45:D$60,$B$45:$B$60,$B62)</f>
        <v>2.9</v>
      </c>
      <c r="E62" s="126">
        <f>SUM(N62,Q62)</f>
        <v>573.38600000000008</v>
      </c>
      <c r="F62" s="146">
        <f t="shared" ref="F62:M62" si="22">F44-SUMIFS(F$45:F$60,$B$45:$B$60,$B62)</f>
        <v>391.95700000000005</v>
      </c>
      <c r="G62" s="146">
        <f t="shared" si="22"/>
        <v>66.251999999999995</v>
      </c>
      <c r="H62" s="146">
        <f>H44-SUMIFS(H$45:H$60,$B$45:$B$60,$B62)</f>
        <v>0</v>
      </c>
      <c r="I62" s="146">
        <f t="shared" si="22"/>
        <v>4.2480000000000002</v>
      </c>
      <c r="J62" s="146">
        <f t="shared" si="22"/>
        <v>0</v>
      </c>
      <c r="K62" s="146">
        <f t="shared" si="22"/>
        <v>0</v>
      </c>
      <c r="L62" s="146">
        <f t="shared" si="22"/>
        <v>0</v>
      </c>
      <c r="M62" s="146">
        <f t="shared" si="22"/>
        <v>0</v>
      </c>
      <c r="N62" s="126">
        <f>SUM(F62:M62)</f>
        <v>462.45700000000005</v>
      </c>
      <c r="O62" s="146">
        <f t="shared" si="21"/>
        <v>46.588999999999999</v>
      </c>
      <c r="P62" s="146">
        <f t="shared" si="21"/>
        <v>64.34</v>
      </c>
      <c r="Q62" s="127">
        <f>SUM(O62:P62)</f>
        <v>110.929</v>
      </c>
      <c r="S62" s="216"/>
      <c r="T62" s="217"/>
      <c r="U62" s="218"/>
    </row>
    <row r="63" spans="1:21" ht="21.95" customHeight="1" x14ac:dyDescent="0.25">
      <c r="A63" s="219" t="s">
        <v>87</v>
      </c>
      <c r="B63" s="141" t="s">
        <v>88</v>
      </c>
      <c r="C63" s="142"/>
      <c r="D63" s="143"/>
      <c r="E63" s="121">
        <f t="shared" ref="E63:E64" si="23">SUM(N63,Q63)</f>
        <v>206.8931100981338</v>
      </c>
      <c r="F63" s="143">
        <f>SUMIFS(F$45:F$60,$B$45:$B$60,"pedagogičtí",$C$45:$C$60,33052)+6*SUMIFS(F$45:F$60,$B$45:$B$60,"pedagogičtí",$C$45:$C$60,33061)</f>
        <v>166.78899999999999</v>
      </c>
      <c r="G63" s="143">
        <f t="shared" ref="G63:O63" si="24">SUMIFS(G$45:G$60,$B$45:$B$60,"pedagogičtí",$C$45:$C$60,33052)+6*SUMIFS(G$45:G$60,$B$45:$B$60,"pedagogičtí",$C$45:$C$60,33061)</f>
        <v>13.266110098133835</v>
      </c>
      <c r="H63" s="143">
        <f t="shared" si="24"/>
        <v>0</v>
      </c>
      <c r="I63" s="143">
        <f t="shared" si="24"/>
        <v>0</v>
      </c>
      <c r="J63" s="143">
        <f t="shared" si="24"/>
        <v>0</v>
      </c>
      <c r="K63" s="143">
        <f t="shared" si="24"/>
        <v>0</v>
      </c>
      <c r="L63" s="143">
        <f t="shared" si="24"/>
        <v>0</v>
      </c>
      <c r="M63" s="143">
        <f t="shared" si="24"/>
        <v>0</v>
      </c>
      <c r="N63" s="121">
        <f t="shared" ref="N63:N64" si="25">SUM(F63:M63)</f>
        <v>180.05511009813381</v>
      </c>
      <c r="O63" s="143">
        <f t="shared" si="24"/>
        <v>0</v>
      </c>
      <c r="P63" s="143">
        <f>SUMIFS(P$45:P$60,$B$45:$B$60,"pedagogičtí",$C$45:$C$60,33052)+6*SUMIFS(P$45:P$60,$B$45:$B$60,"pedagogičtí",$C$45:$C$60,33061)</f>
        <v>26.838000000000001</v>
      </c>
      <c r="Q63" s="122">
        <f t="shared" ref="Q63:Q64" si="26">SUM(O63:P63)</f>
        <v>26.838000000000001</v>
      </c>
    </row>
    <row r="64" spans="1:21" ht="21.95" customHeight="1" x14ac:dyDescent="0.25">
      <c r="A64" s="220"/>
      <c r="B64" s="147" t="s">
        <v>89</v>
      </c>
      <c r="C64" s="145"/>
      <c r="D64" s="146"/>
      <c r="E64" s="126">
        <f t="shared" si="23"/>
        <v>33.063000000000002</v>
      </c>
      <c r="F64" s="146">
        <f>SUMIFS(F$45:F$60,$B$45:$B$60,"ostatní",$C$45:$C$60,33052)+6*SUMIFS(F$45:F$60,$B$45:$B$60,"ostatní",$C$45:$C$60,33061)</f>
        <v>26.667999999999999</v>
      </c>
      <c r="G64" s="146">
        <f t="shared" ref="G64:P64" si="27">SUMIFS(G$45:G$60,$B$45:$B$60,"ostatní",$C$45:$C$60,33052)+6*SUMIFS(G$45:G$60,$B$45:$B$60,"ostatní",$C$45:$C$60,33061)</f>
        <v>0</v>
      </c>
      <c r="H64" s="146">
        <f t="shared" si="27"/>
        <v>0</v>
      </c>
      <c r="I64" s="146">
        <f t="shared" si="27"/>
        <v>0</v>
      </c>
      <c r="J64" s="146">
        <f t="shared" si="27"/>
        <v>0</v>
      </c>
      <c r="K64" s="146">
        <f t="shared" si="27"/>
        <v>0</v>
      </c>
      <c r="L64" s="146">
        <f t="shared" si="27"/>
        <v>0</v>
      </c>
      <c r="M64" s="146">
        <f t="shared" si="27"/>
        <v>0</v>
      </c>
      <c r="N64" s="126">
        <f t="shared" si="25"/>
        <v>26.667999999999999</v>
      </c>
      <c r="O64" s="146">
        <f t="shared" si="27"/>
        <v>0</v>
      </c>
      <c r="P64" s="146">
        <f t="shared" si="27"/>
        <v>6.3949999999999996</v>
      </c>
      <c r="Q64" s="127">
        <f t="shared" si="26"/>
        <v>6.3949999999999996</v>
      </c>
    </row>
  </sheetData>
  <sheetProtection algorithmName="SHA-512" hashValue="ReFF3qb093Azb2BNz+ihSW+MEDXNJ0m/L/3b0VimOEEm+7jJoC4sMAL5/UajMQtI9umeJ9MD+qKmiANh6Km3sQ==" saltValue="Ze2l00p3N8P04vicvdUbkQ==" spinCount="100000" sheet="1" objects="1" scenarios="1"/>
  <mergeCells count="56">
    <mergeCell ref="S43:U44"/>
    <mergeCell ref="S45:U46"/>
    <mergeCell ref="S47:U60"/>
    <mergeCell ref="S61:U62"/>
    <mergeCell ref="A63:A64"/>
    <mergeCell ref="B35:G35"/>
    <mergeCell ref="A41:A42"/>
    <mergeCell ref="B41:B42"/>
    <mergeCell ref="C41:C42"/>
    <mergeCell ref="D41:D42"/>
    <mergeCell ref="E41:E42"/>
    <mergeCell ref="F41:Q41"/>
    <mergeCell ref="L34:N34"/>
    <mergeCell ref="A24:A26"/>
    <mergeCell ref="B24:C25"/>
    <mergeCell ref="E24:N24"/>
    <mergeCell ref="E25:O25"/>
    <mergeCell ref="B26:C26"/>
    <mergeCell ref="L29:N29"/>
    <mergeCell ref="L30:N30"/>
    <mergeCell ref="L31:N31"/>
    <mergeCell ref="L32:N32"/>
    <mergeCell ref="L33:N33"/>
    <mergeCell ref="E18:R18"/>
    <mergeCell ref="B19:R19"/>
    <mergeCell ref="R26:U26"/>
    <mergeCell ref="B21:C21"/>
    <mergeCell ref="A22:A23"/>
    <mergeCell ref="B22:C22"/>
    <mergeCell ref="D22:P22"/>
    <mergeCell ref="R22:U22"/>
    <mergeCell ref="B23:C23"/>
    <mergeCell ref="D23:P23"/>
    <mergeCell ref="B20:C20"/>
    <mergeCell ref="B11:C11"/>
    <mergeCell ref="B12:C12"/>
    <mergeCell ref="B13:C13"/>
    <mergeCell ref="B14:C14"/>
    <mergeCell ref="B15:C15"/>
    <mergeCell ref="B18:C18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  <mergeCell ref="E16:N16"/>
    <mergeCell ref="E17:O17"/>
  </mergeCells>
  <conditionalFormatting sqref="F45:M60">
    <cfRule type="expression" dxfId="1" priority="2">
      <formula>F45=0</formula>
    </cfRule>
  </conditionalFormatting>
  <conditionalFormatting sqref="O45:P60">
    <cfRule type="expression" dxfId="0" priority="1">
      <formula>O45=0</formula>
    </cfRule>
  </conditionalFormatting>
  <printOptions horizontalCentered="1"/>
  <pageMargins left="0" right="0" top="0.59055118110236227" bottom="0" header="0.19685039370078741" footer="0"/>
  <pageSetup paperSize="9" scale="65" orientation="landscape" r:id="rId1"/>
  <headerFooter alignWithMargins="0">
    <oddHeader>&amp;R&amp;"-,Kurzíva"&amp;11&amp;UPříloha č. 5
Rozpis rozpočtu přímých výdajů na vzdělávání - Finanční rozvaha</oddHead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/>
  </sheetViews>
  <sheetFormatPr defaultRowHeight="12.75" x14ac:dyDescent="0.2"/>
  <cols>
    <col min="1" max="1" width="16" style="27" customWidth="1"/>
    <col min="2" max="16384" width="9.140625" style="27"/>
  </cols>
  <sheetData>
    <row r="1" spans="1:9" ht="15" x14ac:dyDescent="0.25">
      <c r="A1" s="26" t="s">
        <v>94</v>
      </c>
    </row>
    <row r="2" spans="1:9" ht="15" x14ac:dyDescent="0.25">
      <c r="A2" s="26"/>
    </row>
    <row r="3" spans="1:9" ht="15.75" x14ac:dyDescent="0.25">
      <c r="A3" s="28" t="s">
        <v>95</v>
      </c>
    </row>
    <row r="4" spans="1:9" s="30" customFormat="1" x14ac:dyDescent="0.2">
      <c r="A4" s="29" t="s">
        <v>96</v>
      </c>
    </row>
    <row r="5" spans="1:9" ht="15" x14ac:dyDescent="0.25">
      <c r="A5" s="26"/>
    </row>
    <row r="6" spans="1:9" ht="30" customHeight="1" x14ac:dyDescent="0.2">
      <c r="A6" s="31" t="s">
        <v>97</v>
      </c>
      <c r="B6" s="221" t="s">
        <v>98</v>
      </c>
      <c r="C6" s="221"/>
      <c r="D6" s="221"/>
      <c r="E6" s="221"/>
      <c r="F6" s="221"/>
      <c r="G6" s="221"/>
      <c r="H6" s="221"/>
      <c r="I6" s="221"/>
    </row>
    <row r="7" spans="1:9" ht="30" customHeight="1" x14ac:dyDescent="0.2">
      <c r="A7" s="31" t="s">
        <v>99</v>
      </c>
      <c r="B7" s="221" t="s">
        <v>100</v>
      </c>
      <c r="C7" s="221"/>
      <c r="D7" s="221"/>
      <c r="E7" s="221"/>
      <c r="F7" s="221"/>
      <c r="G7" s="221"/>
      <c r="H7" s="221"/>
      <c r="I7" s="221"/>
    </row>
    <row r="8" spans="1:9" ht="30" customHeight="1" x14ac:dyDescent="0.2">
      <c r="A8" s="31" t="s">
        <v>101</v>
      </c>
      <c r="B8" s="221" t="s">
        <v>102</v>
      </c>
      <c r="C8" s="221"/>
      <c r="D8" s="221"/>
      <c r="E8" s="221"/>
      <c r="F8" s="221"/>
      <c r="G8" s="221"/>
      <c r="H8" s="221"/>
      <c r="I8" s="221"/>
    </row>
    <row r="9" spans="1:9" ht="30" customHeight="1" x14ac:dyDescent="0.2">
      <c r="A9" s="31" t="s">
        <v>103</v>
      </c>
      <c r="B9" s="221" t="s">
        <v>104</v>
      </c>
      <c r="C9" s="221"/>
      <c r="D9" s="221"/>
      <c r="E9" s="221"/>
      <c r="F9" s="221"/>
      <c r="G9" s="221"/>
      <c r="H9" s="221"/>
      <c r="I9" s="221"/>
    </row>
    <row r="10" spans="1:9" ht="15" x14ac:dyDescent="0.25">
      <c r="A10" s="26"/>
      <c r="B10" s="26"/>
      <c r="C10" s="26"/>
    </row>
    <row r="11" spans="1:9" ht="15" x14ac:dyDescent="0.25">
      <c r="A11" s="26" t="s">
        <v>105</v>
      </c>
    </row>
    <row r="12" spans="1:9" ht="30" customHeight="1" x14ac:dyDescent="0.2">
      <c r="A12" s="31" t="s">
        <v>106</v>
      </c>
      <c r="B12" s="221" t="s">
        <v>107</v>
      </c>
      <c r="C12" s="221"/>
      <c r="D12" s="221"/>
      <c r="E12" s="221"/>
      <c r="F12" s="221"/>
      <c r="G12" s="221"/>
      <c r="H12" s="221"/>
      <c r="I12" s="221"/>
    </row>
    <row r="13" spans="1:9" ht="30" customHeight="1" x14ac:dyDescent="0.2">
      <c r="A13" s="31" t="s">
        <v>108</v>
      </c>
      <c r="B13" s="221" t="s">
        <v>109</v>
      </c>
      <c r="C13" s="221"/>
      <c r="D13" s="221"/>
      <c r="E13" s="221"/>
      <c r="F13" s="221"/>
      <c r="G13" s="221"/>
      <c r="H13" s="221"/>
      <c r="I13" s="221"/>
    </row>
    <row r="14" spans="1:9" ht="30" customHeight="1" x14ac:dyDescent="0.2">
      <c r="A14" s="31" t="s">
        <v>101</v>
      </c>
      <c r="B14" s="221" t="s">
        <v>110</v>
      </c>
      <c r="C14" s="221"/>
      <c r="D14" s="221"/>
      <c r="E14" s="221"/>
      <c r="F14" s="221"/>
      <c r="G14" s="221"/>
      <c r="H14" s="221"/>
      <c r="I14" s="221"/>
    </row>
    <row r="15" spans="1:9" ht="15" x14ac:dyDescent="0.25">
      <c r="B15" s="26"/>
    </row>
    <row r="16" spans="1:9" ht="15" x14ac:dyDescent="0.25">
      <c r="A16" s="27" t="s">
        <v>111</v>
      </c>
      <c r="B16" s="26"/>
    </row>
    <row r="17" spans="1:9" ht="15" x14ac:dyDescent="0.25">
      <c r="B17" s="26"/>
    </row>
    <row r="18" spans="1:9" ht="15" x14ac:dyDescent="0.25">
      <c r="B18" s="26"/>
    </row>
    <row r="19" spans="1:9" ht="15.75" x14ac:dyDescent="0.25">
      <c r="A19" s="28" t="s">
        <v>112</v>
      </c>
    </row>
    <row r="20" spans="1:9" s="30" customFormat="1" x14ac:dyDescent="0.2">
      <c r="A20" s="29" t="s">
        <v>113</v>
      </c>
    </row>
    <row r="21" spans="1:9" ht="15" x14ac:dyDescent="0.25">
      <c r="A21" s="26"/>
    </row>
    <row r="22" spans="1:9" ht="15" x14ac:dyDescent="0.25">
      <c r="A22" s="26" t="s">
        <v>105</v>
      </c>
    </row>
    <row r="23" spans="1:9" ht="45" customHeight="1" x14ac:dyDescent="0.2">
      <c r="A23" s="31" t="s">
        <v>114</v>
      </c>
      <c r="B23" s="221" t="s">
        <v>115</v>
      </c>
      <c r="C23" s="221"/>
      <c r="D23" s="221"/>
      <c r="E23" s="221"/>
      <c r="F23" s="221"/>
      <c r="G23" s="221"/>
      <c r="H23" s="221"/>
      <c r="I23" s="221"/>
    </row>
    <row r="24" spans="1:9" ht="45" customHeight="1" x14ac:dyDescent="0.2">
      <c r="A24" s="31" t="s">
        <v>116</v>
      </c>
      <c r="B24" s="221" t="s">
        <v>117</v>
      </c>
      <c r="C24" s="221"/>
      <c r="D24" s="221"/>
      <c r="E24" s="221"/>
      <c r="F24" s="221"/>
      <c r="G24" s="221"/>
      <c r="H24" s="221"/>
      <c r="I24" s="221"/>
    </row>
    <row r="25" spans="1:9" ht="45" customHeight="1" x14ac:dyDescent="0.2">
      <c r="A25" s="31" t="s">
        <v>118</v>
      </c>
      <c r="B25" s="221" t="s">
        <v>119</v>
      </c>
      <c r="C25" s="221"/>
      <c r="D25" s="221"/>
      <c r="E25" s="221"/>
      <c r="F25" s="221"/>
      <c r="G25" s="221"/>
      <c r="H25" s="221"/>
      <c r="I25" s="221"/>
    </row>
    <row r="26" spans="1:9" ht="30" customHeight="1" x14ac:dyDescent="0.2">
      <c r="A26" s="31" t="s">
        <v>120</v>
      </c>
      <c r="B26" s="221" t="s">
        <v>121</v>
      </c>
      <c r="C26" s="221"/>
      <c r="D26" s="221"/>
      <c r="E26" s="221"/>
      <c r="F26" s="221"/>
      <c r="G26" s="221"/>
      <c r="H26" s="221"/>
      <c r="I26" s="221"/>
    </row>
  </sheetData>
  <mergeCells count="11">
    <mergeCell ref="B14:I14"/>
    <mergeCell ref="B23:I23"/>
    <mergeCell ref="B24:I24"/>
    <mergeCell ref="B25:I25"/>
    <mergeCell ref="B26:I26"/>
    <mergeCell ref="B13:I13"/>
    <mergeCell ref="B6:I6"/>
    <mergeCell ref="B7:I7"/>
    <mergeCell ref="B8:I8"/>
    <mergeCell ref="B9:I9"/>
    <mergeCell ref="B12:I12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škola 2016 k vyplnění</vt:lpstr>
      <vt:lpstr>VZOR škola 2016</vt:lpstr>
      <vt:lpstr>Komentář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Bendová Jana</cp:lastModifiedBy>
  <cp:lastPrinted>2016-02-23T09:58:03Z</cp:lastPrinted>
  <dcterms:created xsi:type="dcterms:W3CDTF">2016-02-23T09:57:15Z</dcterms:created>
  <dcterms:modified xsi:type="dcterms:W3CDTF">2016-03-08T10:25:55Z</dcterms:modified>
</cp:coreProperties>
</file>