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2120" windowHeight="4305" activeTab="0"/>
  </bookViews>
  <sheets>
    <sheet name="Fin. rozvaha 2014" sheetId="1" r:id="rId1"/>
    <sheet name="VZOR 2014" sheetId="2" r:id="rId2"/>
  </sheets>
  <definedNames/>
  <calcPr fullCalcOnLoad="1"/>
</workbook>
</file>

<file path=xl/sharedStrings.xml><?xml version="1.0" encoding="utf-8"?>
<sst xmlns="http://schemas.openxmlformats.org/spreadsheetml/2006/main" count="191" uniqueCount="64">
  <si>
    <t>Škola, zařízení:</t>
  </si>
  <si>
    <t>číslo:</t>
  </si>
  <si>
    <t>V Z O R</t>
  </si>
  <si>
    <t>Ř</t>
  </si>
  <si>
    <t>Členění průměrného platu podle jednotlivých složek platu v Kč</t>
  </si>
  <si>
    <t>odměny</t>
  </si>
  <si>
    <t>OPPP</t>
  </si>
  <si>
    <t>pedagogičtí</t>
  </si>
  <si>
    <t>x</t>
  </si>
  <si>
    <t xml:space="preserve">ostatní 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</si>
  <si>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</si>
  <si>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</si>
  <si>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</si>
  <si>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</si>
  <si>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</si>
  <si>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tj. %</t>
  </si>
  <si>
    <t>Vyplnit: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</si>
  <si>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</si>
  <si>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</si>
  <si>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</si>
  <si>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</si>
  <si>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</si>
  <si>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</si>
  <si>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</si>
  <si>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A. Nováková</t>
  </si>
  <si>
    <t>Mgr. B. Novotná, ředitelka</t>
  </si>
  <si>
    <t>pedagogičtí (rozvaha zam. k 1. 1.)</t>
  </si>
  <si>
    <t>ostatní (rozvaha zam. k 1. 1.)</t>
  </si>
  <si>
    <t>Počet (z výkazu):           šk.r.</t>
  </si>
  <si>
    <t>PLATY</t>
  </si>
  <si>
    <t>Průměr.
měsíční
plat 
v Kč</t>
  </si>
  <si>
    <t>Rozdíl: Ř. 8 - Ř. 6</t>
  </si>
  <si>
    <t>Mzdové
prostředky
celkem</t>
  </si>
  <si>
    <t>ZŠ a MŠ, Vyškov, Mlýnské nábřeží 155</t>
  </si>
  <si>
    <t>2012/13</t>
  </si>
  <si>
    <t>Očekávaný rok 2014
(rozvaha 1. 1.)</t>
  </si>
  <si>
    <t>Závazné ukazatele 2014 stanovené krajským úřadem</t>
  </si>
  <si>
    <t>Závazné ukazatele 2014</t>
  </si>
  <si>
    <t>3. března 2014</t>
  </si>
  <si>
    <t>skutečnost 2013</t>
  </si>
  <si>
    <t>tj. % oproti roku 2013</t>
  </si>
  <si>
    <t>skutečnost 2013 (P1-04)</t>
  </si>
  <si>
    <t>Změna nenár. složky proti r. 2013</t>
  </si>
  <si>
    <t>Rozvaha k 1. 1. 2014</t>
  </si>
  <si>
    <t>2013/14</t>
  </si>
  <si>
    <t xml:space="preserve"> % nenár.
složek z
tarif. pl.</t>
  </si>
  <si>
    <t>Roční objem v tis. Kč</t>
  </si>
  <si>
    <r>
      <t xml:space="preserve">FINANČNÍ ROZVAHA 2014
jen </t>
    </r>
    <r>
      <rPr>
        <b/>
        <sz val="14"/>
        <rFont val="Calibri"/>
        <family val="2"/>
      </rPr>
      <t>ÚZ 33353</t>
    </r>
  </si>
  <si>
    <t>Přepoč.
počet
zaměst.</t>
  </si>
  <si>
    <t>platové
tarify</t>
  </si>
  <si>
    <t>náhrady
platu</t>
  </si>
  <si>
    <t>přípl. za
vedení</t>
  </si>
  <si>
    <t>zvláštní
přípl.</t>
  </si>
  <si>
    <t>přespoč.
hodiny</t>
  </si>
  <si>
    <t>platy za
přes-
časy</t>
  </si>
  <si>
    <t>ostatní
přípl.</t>
  </si>
  <si>
    <t>nárokové
složky platu</t>
  </si>
  <si>
    <t>osobní
pří-
platky</t>
  </si>
  <si>
    <t>nenárok.
složky
platu</t>
  </si>
  <si>
    <t>Oček. na jednotlivé složky platu
po norm. rozpisu</t>
  </si>
  <si>
    <t>% nenár. FIN.2013 *)</t>
  </si>
  <si>
    <t>*) vyplní se % nenárok. sl. platu z ř. 10
(pokud škola nezpracovávala za r. 2013 fin. rozvahu, údaj nevyplní)</t>
  </si>
  <si>
    <t>Zpracoval(a):</t>
  </si>
  <si>
    <t>Schválil(a):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</si>
</sst>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0.000000000"/>
    <numFmt numFmtId="173" formatCode="#,##0_ ;[Red]\-#,##0\ "/>
    <numFmt numFmtId="174" formatCode="0.00_ ;[Red]\-0.00\ "/>
    <numFmt numFmtId="175" formatCode="#,##0.000"/>
    <numFmt numFmtId="176" formatCode="0.0_ ;[Red]\-0.0\ "/>
    <numFmt numFmtId="177" formatCode="0_ ;[Red]\-0\ "/>
    <numFmt numFmtId="178" formatCode="#,##0.00_ ;[Red]\-#,##0.00\ "/>
    <numFmt numFmtId="179" formatCode="#,##0.0_ ;[Red]\-#,##0.0\ "/>
    <numFmt numFmtId="180" formatCode="#,##0.0000"/>
  </numFmts>
  <fonts count="47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2"/>
    </font>
    <font>
      <u val="single"/>
      <sz val="7.5"/>
      <color indexed="36"/>
      <name val="Arial CE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b/>
      <i/>
      <sz val="16"/>
      <color indexed="10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47" applyFont="1" applyFill="1">
      <alignment/>
      <protection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49" fontId="24" fillId="0" borderId="0" xfId="0" applyNumberFormat="1" applyFont="1" applyFill="1" applyAlignment="1">
      <alignment/>
    </xf>
    <xf numFmtId="0" fontId="22" fillId="0" borderId="0" xfId="47" applyFont="1" applyFill="1">
      <alignment/>
      <protection/>
    </xf>
    <xf numFmtId="3" fontId="26" fillId="0" borderId="0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47" applyNumberFormat="1" applyFont="1" applyFill="1" applyBorder="1" applyAlignment="1">
      <alignment horizontal="center" vertical="center" wrapText="1"/>
      <protection/>
    </xf>
    <xf numFmtId="0" fontId="22" fillId="33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178" fontId="23" fillId="34" borderId="13" xfId="0" applyNumberFormat="1" applyFont="1" applyFill="1" applyBorder="1" applyAlignment="1">
      <alignment horizontal="right" vertical="center"/>
    </xf>
    <xf numFmtId="173" fontId="23" fillId="0" borderId="13" xfId="0" applyNumberFormat="1" applyFont="1" applyFill="1" applyBorder="1" applyAlignment="1">
      <alignment horizontal="right" vertical="center"/>
    </xf>
    <xf numFmtId="173" fontId="23" fillId="34" borderId="13" xfId="0" applyNumberFormat="1" applyFont="1" applyFill="1" applyBorder="1" applyAlignment="1">
      <alignment horizontal="right" vertical="center"/>
    </xf>
    <xf numFmtId="173" fontId="23" fillId="34" borderId="13" xfId="47" applyNumberFormat="1" applyFont="1" applyFill="1" applyBorder="1" applyAlignment="1">
      <alignment horizontal="right" vertical="center"/>
      <protection/>
    </xf>
    <xf numFmtId="173" fontId="23" fillId="33" borderId="13" xfId="0" applyNumberFormat="1" applyFont="1" applyFill="1" applyBorder="1" applyAlignment="1">
      <alignment horizontal="right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174" fontId="22" fillId="0" borderId="13" xfId="0" applyNumberFormat="1" applyFont="1" applyFill="1" applyBorder="1" applyAlignment="1">
      <alignment horizontal="right" vertical="center"/>
    </xf>
    <xf numFmtId="173" fontId="22" fillId="0" borderId="13" xfId="0" applyNumberFormat="1" applyFont="1" applyFill="1" applyBorder="1" applyAlignment="1">
      <alignment horizontal="right" vertical="center"/>
    </xf>
    <xf numFmtId="177" fontId="22" fillId="0" borderId="13" xfId="0" applyNumberFormat="1" applyFont="1" applyFill="1" applyBorder="1" applyAlignment="1">
      <alignment horizontal="right" vertical="center"/>
    </xf>
    <xf numFmtId="177" fontId="22" fillId="0" borderId="13" xfId="47" applyNumberFormat="1" applyFont="1" applyFill="1" applyBorder="1" applyAlignment="1">
      <alignment horizontal="right" vertical="center"/>
      <protection/>
    </xf>
    <xf numFmtId="173" fontId="22" fillId="33" borderId="13" xfId="0" applyNumberFormat="1" applyFont="1" applyFill="1" applyBorder="1" applyAlignment="1">
      <alignment horizontal="right" vertical="center"/>
    </xf>
    <xf numFmtId="4" fontId="22" fillId="0" borderId="13" xfId="0" applyNumberFormat="1" applyFont="1" applyFill="1" applyBorder="1" applyAlignment="1">
      <alignment horizontal="center" vertical="center"/>
    </xf>
    <xf numFmtId="173" fontId="22" fillId="34" borderId="13" xfId="0" applyNumberFormat="1" applyFont="1" applyFill="1" applyBorder="1" applyAlignment="1">
      <alignment horizontal="right" vertical="center"/>
    </xf>
    <xf numFmtId="0" fontId="23" fillId="35" borderId="13" xfId="0" applyFont="1" applyFill="1" applyBorder="1" applyAlignment="1">
      <alignment vertical="center" wrapText="1"/>
    </xf>
    <xf numFmtId="174" fontId="23" fillId="35" borderId="13" xfId="0" applyNumberFormat="1" applyFont="1" applyFill="1" applyBorder="1" applyAlignment="1">
      <alignment horizontal="right" vertical="center"/>
    </xf>
    <xf numFmtId="173" fontId="23" fillId="36" borderId="13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3" fontId="22" fillId="0" borderId="13" xfId="47" applyNumberFormat="1" applyFont="1" applyFill="1" applyBorder="1" applyAlignment="1">
      <alignment horizontal="right" vertical="center"/>
      <protection/>
    </xf>
    <xf numFmtId="49" fontId="22" fillId="0" borderId="13" xfId="0" applyNumberFormat="1" applyFont="1" applyFill="1" applyBorder="1" applyAlignment="1">
      <alignment horizontal="right" vertical="center"/>
    </xf>
    <xf numFmtId="173" fontId="23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vertical="center"/>
    </xf>
    <xf numFmtId="0" fontId="22" fillId="37" borderId="13" xfId="0" applyFont="1" applyFill="1" applyBorder="1" applyAlignment="1">
      <alignment horizontal="left" vertical="center" wrapText="1"/>
    </xf>
    <xf numFmtId="2" fontId="22" fillId="37" borderId="13" xfId="0" applyNumberFormat="1" applyFont="1" applyFill="1" applyBorder="1" applyAlignment="1">
      <alignment horizontal="right" vertical="center"/>
    </xf>
    <xf numFmtId="3" fontId="22" fillId="37" borderId="13" xfId="0" applyNumberFormat="1" applyFont="1" applyFill="1" applyBorder="1" applyAlignment="1">
      <alignment vertical="center"/>
    </xf>
    <xf numFmtId="173" fontId="22" fillId="37" borderId="13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Alignment="1">
      <alignment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174" fontId="26" fillId="0" borderId="13" xfId="0" applyNumberFormat="1" applyFont="1" applyFill="1" applyBorder="1" applyAlignment="1">
      <alignment horizontal="right" vertical="center"/>
    </xf>
    <xf numFmtId="173" fontId="26" fillId="0" borderId="13" xfId="0" applyNumberFormat="1" applyFont="1" applyFill="1" applyBorder="1" applyAlignment="1">
      <alignment horizontal="right" vertical="center"/>
    </xf>
    <xf numFmtId="173" fontId="26" fillId="0" borderId="13" xfId="47" applyNumberFormat="1" applyFont="1" applyFill="1" applyBorder="1" applyAlignment="1">
      <alignment horizontal="right" vertical="center"/>
      <protection/>
    </xf>
    <xf numFmtId="4" fontId="22" fillId="0" borderId="13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49" fontId="23" fillId="0" borderId="13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176" fontId="22" fillId="0" borderId="13" xfId="0" applyNumberFormat="1" applyFont="1" applyFill="1" applyBorder="1" applyAlignment="1">
      <alignment horizontal="right" vertical="center"/>
    </xf>
    <xf numFmtId="176" fontId="22" fillId="33" borderId="1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173" fontId="22" fillId="0" borderId="13" xfId="0" applyNumberFormat="1" applyFont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vertical="top" wrapText="1"/>
    </xf>
    <xf numFmtId="0" fontId="23" fillId="34" borderId="13" xfId="0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/>
    </xf>
    <xf numFmtId="177" fontId="23" fillId="0" borderId="13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4" fontId="28" fillId="0" borderId="0" xfId="48" applyNumberFormat="1" applyFont="1" applyFill="1" applyBorder="1" applyAlignment="1" quotePrefix="1">
      <alignment vertical="top" wrapText="1"/>
      <protection/>
    </xf>
    <xf numFmtId="3" fontId="27" fillId="0" borderId="0" xfId="48" applyNumberFormat="1" applyFont="1" applyFill="1" applyBorder="1">
      <alignment/>
      <protection/>
    </xf>
    <xf numFmtId="0" fontId="27" fillId="0" borderId="0" xfId="48" applyFont="1" applyFill="1" applyBorder="1">
      <alignment/>
      <protection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7" fillId="0" borderId="0" xfId="48" applyFont="1" applyFill="1" applyBorder="1" applyAlignment="1">
      <alignment horizontal="left"/>
      <protection/>
    </xf>
    <xf numFmtId="0" fontId="27" fillId="0" borderId="0" xfId="48" applyFont="1" applyFill="1" applyBorder="1" applyAlignment="1">
      <alignment horizontal="right"/>
      <protection/>
    </xf>
    <xf numFmtId="0" fontId="27" fillId="0" borderId="0" xfId="0" applyFont="1" applyFill="1" applyAlignment="1">
      <alignment horizontal="right"/>
    </xf>
    <xf numFmtId="3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4" fontId="27" fillId="0" borderId="0" xfId="0" applyNumberFormat="1" applyFont="1" applyAlignment="1">
      <alignment/>
    </xf>
    <xf numFmtId="180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" fontId="22" fillId="38" borderId="13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73" fontId="22" fillId="37" borderId="19" xfId="0" applyNumberFormat="1" applyFont="1" applyFill="1" applyBorder="1" applyAlignment="1">
      <alignment horizontal="right" vertical="center"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3" fillId="0" borderId="19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173" fontId="23" fillId="0" borderId="19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left" indent="1"/>
    </xf>
    <xf numFmtId="0" fontId="22" fillId="0" borderId="21" xfId="0" applyFont="1" applyFill="1" applyBorder="1" applyAlignment="1">
      <alignment horizontal="left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anční rozvaha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D5" sqref="D5"/>
    </sheetView>
  </sheetViews>
  <sheetFormatPr defaultColWidth="9.00390625" defaultRowHeight="12.75"/>
  <cols>
    <col min="1" max="1" width="4.375" style="1" bestFit="1" customWidth="1"/>
    <col min="2" max="2" width="34.75390625" style="5" customWidth="1"/>
    <col min="3" max="4" width="9.625" style="5" customWidth="1"/>
    <col min="5" max="7" width="9.75390625" style="5" customWidth="1"/>
    <col min="8" max="8" width="8.75390625" style="5" customWidth="1"/>
    <col min="9" max="9" width="9.75390625" style="7" customWidth="1"/>
    <col min="10" max="10" width="9.75390625" style="5" customWidth="1"/>
    <col min="11" max="11" width="8.75390625" style="5" customWidth="1"/>
    <col min="12" max="12" width="12.25390625" style="5" customWidth="1"/>
    <col min="13" max="14" width="9.75390625" style="5" customWidth="1"/>
    <col min="15" max="15" width="11.25390625" style="5" customWidth="1"/>
    <col min="16" max="16" width="10.75390625" style="5" customWidth="1"/>
    <col min="17" max="17" width="10.75390625" style="8" customWidth="1"/>
    <col min="18" max="18" width="6.625" style="8" customWidth="1"/>
    <col min="19" max="19" width="11.625" style="8" customWidth="1"/>
    <col min="20" max="16384" width="9.125" style="5" customWidth="1"/>
  </cols>
  <sheetData>
    <row r="1" spans="2:17" ht="31.5" customHeight="1" thickBot="1">
      <c r="B1" s="2" t="s">
        <v>0</v>
      </c>
      <c r="C1" s="3" t="s">
        <v>1</v>
      </c>
      <c r="D1" s="4"/>
      <c r="G1" s="6"/>
      <c r="O1" s="94"/>
      <c r="P1" s="95"/>
      <c r="Q1" s="96"/>
    </row>
    <row r="2" spans="1:19" ht="31.5" customHeight="1">
      <c r="A2" s="9"/>
      <c r="B2" s="10"/>
      <c r="H2" s="8"/>
      <c r="I2" s="11"/>
      <c r="J2" s="8"/>
      <c r="L2" s="12"/>
      <c r="O2" s="97"/>
      <c r="P2" s="98"/>
      <c r="Q2" s="99" t="s">
        <v>60</v>
      </c>
      <c r="R2" s="13"/>
      <c r="S2" s="13"/>
    </row>
    <row r="3" spans="1:19" ht="30.75" customHeight="1">
      <c r="A3" s="100" t="s">
        <v>3</v>
      </c>
      <c r="B3" s="101" t="s">
        <v>47</v>
      </c>
      <c r="C3" s="100" t="s">
        <v>48</v>
      </c>
      <c r="D3" s="100" t="s">
        <v>30</v>
      </c>
      <c r="E3" s="103" t="s">
        <v>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0" t="s">
        <v>45</v>
      </c>
      <c r="Q3" s="100" t="s">
        <v>46</v>
      </c>
      <c r="R3" s="100"/>
      <c r="S3" s="100"/>
    </row>
    <row r="4" spans="1:19" ht="48" customHeight="1">
      <c r="A4" s="100"/>
      <c r="B4" s="102"/>
      <c r="C4" s="100"/>
      <c r="D4" s="100"/>
      <c r="E4" s="14" t="s">
        <v>49</v>
      </c>
      <c r="F4" s="14" t="s">
        <v>50</v>
      </c>
      <c r="G4" s="14" t="s">
        <v>51</v>
      </c>
      <c r="H4" s="14" t="s">
        <v>52</v>
      </c>
      <c r="I4" s="15" t="s">
        <v>53</v>
      </c>
      <c r="J4" s="14" t="s">
        <v>54</v>
      </c>
      <c r="K4" s="14" t="s">
        <v>55</v>
      </c>
      <c r="L4" s="16" t="s">
        <v>56</v>
      </c>
      <c r="M4" s="14" t="s">
        <v>57</v>
      </c>
      <c r="N4" s="14" t="s">
        <v>5</v>
      </c>
      <c r="O4" s="16" t="s">
        <v>58</v>
      </c>
      <c r="P4" s="100"/>
      <c r="Q4" s="17" t="s">
        <v>29</v>
      </c>
      <c r="R4" s="17" t="s">
        <v>6</v>
      </c>
      <c r="S4" s="18" t="s">
        <v>32</v>
      </c>
    </row>
    <row r="5" spans="1:19" s="27" customFormat="1" ht="15.75">
      <c r="A5" s="19">
        <v>1</v>
      </c>
      <c r="B5" s="20" t="s">
        <v>7</v>
      </c>
      <c r="C5" s="21"/>
      <c r="D5" s="22">
        <f aca="true" t="shared" si="0" ref="D5:D10">L5+O5</f>
        <v>0</v>
      </c>
      <c r="E5" s="23"/>
      <c r="F5" s="23"/>
      <c r="G5" s="23"/>
      <c r="H5" s="23"/>
      <c r="I5" s="24"/>
      <c r="J5" s="24"/>
      <c r="K5" s="23"/>
      <c r="L5" s="25">
        <f aca="true" t="shared" si="1" ref="L5:L10">SUM(E5:K5)</f>
        <v>0</v>
      </c>
      <c r="M5" s="23"/>
      <c r="N5" s="23"/>
      <c r="O5" s="25">
        <f aca="true" t="shared" si="2" ref="O5:O10">M5+N5</f>
        <v>0</v>
      </c>
      <c r="P5" s="26" t="e">
        <f>O5/E5*100</f>
        <v>#DIV/0!</v>
      </c>
      <c r="Q5" s="26" t="s">
        <v>8</v>
      </c>
      <c r="R5" s="26" t="s">
        <v>8</v>
      </c>
      <c r="S5" s="26" t="s">
        <v>8</v>
      </c>
    </row>
    <row r="6" spans="1:19" s="27" customFormat="1" ht="15.75">
      <c r="A6" s="19">
        <v>2</v>
      </c>
      <c r="B6" s="20" t="s">
        <v>9</v>
      </c>
      <c r="C6" s="21"/>
      <c r="D6" s="22">
        <f t="shared" si="0"/>
        <v>0</v>
      </c>
      <c r="E6" s="23"/>
      <c r="F6" s="23"/>
      <c r="G6" s="23"/>
      <c r="H6" s="23"/>
      <c r="I6" s="24"/>
      <c r="J6" s="24"/>
      <c r="K6" s="24"/>
      <c r="L6" s="25">
        <f t="shared" si="1"/>
        <v>0</v>
      </c>
      <c r="M6" s="23"/>
      <c r="N6" s="23"/>
      <c r="O6" s="25">
        <f t="shared" si="2"/>
        <v>0</v>
      </c>
      <c r="P6" s="26" t="e">
        <f>O6/E6*100</f>
        <v>#DIV/0!</v>
      </c>
      <c r="Q6" s="28" t="s">
        <v>8</v>
      </c>
      <c r="R6" s="26" t="s">
        <v>8</v>
      </c>
      <c r="S6" s="26" t="s">
        <v>8</v>
      </c>
    </row>
    <row r="7" spans="1:19" s="27" customFormat="1" ht="28.5" customHeight="1">
      <c r="A7" s="19">
        <v>3</v>
      </c>
      <c r="B7" s="29" t="s">
        <v>39</v>
      </c>
      <c r="C7" s="30">
        <f>C5+C6</f>
        <v>0</v>
      </c>
      <c r="D7" s="31" t="e">
        <f t="shared" si="0"/>
        <v>#DIV/0!</v>
      </c>
      <c r="E7" s="31" t="e">
        <f aca="true" t="shared" si="3" ref="E7:K7">($C$5*E5+$C$6*E6)/$C$7</f>
        <v>#DIV/0!</v>
      </c>
      <c r="F7" s="31" t="e">
        <f t="shared" si="3"/>
        <v>#DIV/0!</v>
      </c>
      <c r="G7" s="32" t="e">
        <f t="shared" si="3"/>
        <v>#DIV/0!</v>
      </c>
      <c r="H7" s="32" t="e">
        <f t="shared" si="3"/>
        <v>#DIV/0!</v>
      </c>
      <c r="I7" s="33" t="e">
        <f t="shared" si="3"/>
        <v>#DIV/0!</v>
      </c>
      <c r="J7" s="32" t="e">
        <f t="shared" si="3"/>
        <v>#DIV/0!</v>
      </c>
      <c r="K7" s="32" t="e">
        <f t="shared" si="3"/>
        <v>#DIV/0!</v>
      </c>
      <c r="L7" s="34" t="e">
        <f t="shared" si="1"/>
        <v>#DIV/0!</v>
      </c>
      <c r="M7" s="31" t="e">
        <f>($C$5*M5+$C$6*M6)/$C$7</f>
        <v>#DIV/0!</v>
      </c>
      <c r="N7" s="32" t="e">
        <f>($C$5*N5+$C$6*N6)/$C$7</f>
        <v>#DIV/0!</v>
      </c>
      <c r="O7" s="34" t="e">
        <f t="shared" si="2"/>
        <v>#DIV/0!</v>
      </c>
      <c r="P7" s="35" t="e">
        <f>O7/E7*100</f>
        <v>#DIV/0!</v>
      </c>
      <c r="Q7" s="36" t="e">
        <f>ROUND(((O7+L7)*12*C7)/1000,0)</f>
        <v>#DIV/0!</v>
      </c>
      <c r="R7" s="36"/>
      <c r="S7" s="36" t="e">
        <f>SUM(Q7:R7)</f>
        <v>#DIV/0!</v>
      </c>
    </row>
    <row r="8" spans="1:19" s="27" customFormat="1" ht="15.75">
      <c r="A8" s="19">
        <v>4</v>
      </c>
      <c r="B8" s="37" t="s">
        <v>26</v>
      </c>
      <c r="C8" s="38"/>
      <c r="D8" s="22">
        <f t="shared" si="0"/>
        <v>0</v>
      </c>
      <c r="E8" s="22">
        <f>(E5)</f>
        <v>0</v>
      </c>
      <c r="F8" s="22">
        <f>(F5)</f>
        <v>0</v>
      </c>
      <c r="G8" s="22">
        <f aca="true" t="shared" si="4" ref="G8:K9">(G5)</f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5">
        <f t="shared" si="1"/>
        <v>0</v>
      </c>
      <c r="M8" s="22">
        <f>(M5)</f>
        <v>0</v>
      </c>
      <c r="N8" s="22">
        <f>(N5)</f>
        <v>0</v>
      </c>
      <c r="O8" s="25">
        <f t="shared" si="2"/>
        <v>0</v>
      </c>
      <c r="P8" s="26" t="s">
        <v>8</v>
      </c>
      <c r="Q8" s="26" t="s">
        <v>8</v>
      </c>
      <c r="R8" s="39"/>
      <c r="S8" s="26" t="s">
        <v>8</v>
      </c>
    </row>
    <row r="9" spans="1:19" s="27" customFormat="1" ht="15.75">
      <c r="A9" s="19">
        <v>5</v>
      </c>
      <c r="B9" s="37" t="s">
        <v>27</v>
      </c>
      <c r="C9" s="38"/>
      <c r="D9" s="22">
        <f t="shared" si="0"/>
        <v>0</v>
      </c>
      <c r="E9" s="22">
        <f>(E6)</f>
        <v>0</v>
      </c>
      <c r="F9" s="22">
        <f>(F6)</f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0</v>
      </c>
      <c r="L9" s="25">
        <f t="shared" si="1"/>
        <v>0</v>
      </c>
      <c r="M9" s="22">
        <f>(M6)</f>
        <v>0</v>
      </c>
      <c r="N9" s="22">
        <f>(N6)</f>
        <v>0</v>
      </c>
      <c r="O9" s="25">
        <f t="shared" si="2"/>
        <v>0</v>
      </c>
      <c r="P9" s="26" t="s">
        <v>8</v>
      </c>
      <c r="Q9" s="26" t="s">
        <v>8</v>
      </c>
      <c r="R9" s="39"/>
      <c r="S9" s="26" t="s">
        <v>8</v>
      </c>
    </row>
    <row r="10" spans="1:19" s="27" customFormat="1" ht="31.5">
      <c r="A10" s="19">
        <v>6</v>
      </c>
      <c r="B10" s="40" t="s">
        <v>35</v>
      </c>
      <c r="C10" s="30">
        <f>SUM(C8:C9)</f>
        <v>0</v>
      </c>
      <c r="D10" s="31" t="e">
        <f t="shared" si="0"/>
        <v>#DIV/0!</v>
      </c>
      <c r="E10" s="31" t="e">
        <f aca="true" t="shared" si="5" ref="E10:K10">(E8*$C$8+E9*$C$9)/$C$10</f>
        <v>#DIV/0!</v>
      </c>
      <c r="F10" s="31" t="e">
        <f t="shared" si="5"/>
        <v>#DIV/0!</v>
      </c>
      <c r="G10" s="31" t="e">
        <f t="shared" si="5"/>
        <v>#DIV/0!</v>
      </c>
      <c r="H10" s="31" t="e">
        <f t="shared" si="5"/>
        <v>#DIV/0!</v>
      </c>
      <c r="I10" s="41" t="e">
        <f t="shared" si="5"/>
        <v>#DIV/0!</v>
      </c>
      <c r="J10" s="31" t="e">
        <f t="shared" si="5"/>
        <v>#DIV/0!</v>
      </c>
      <c r="K10" s="31" t="e">
        <f t="shared" si="5"/>
        <v>#DIV/0!</v>
      </c>
      <c r="L10" s="34" t="e">
        <f t="shared" si="1"/>
        <v>#DIV/0!</v>
      </c>
      <c r="M10" s="31" t="e">
        <f>(M8*$C$8+M9*$C$9)/$C$10</f>
        <v>#DIV/0!</v>
      </c>
      <c r="N10" s="31" t="e">
        <f>(N8*$C$8+N9*$C$9)/$C$10</f>
        <v>#DIV/0!</v>
      </c>
      <c r="O10" s="34" t="e">
        <f t="shared" si="2"/>
        <v>#DIV/0!</v>
      </c>
      <c r="P10" s="35" t="e">
        <f>O10/E10*100</f>
        <v>#DIV/0!</v>
      </c>
      <c r="Q10" s="31" t="e">
        <f>ROUND(((O10+L10)*12*C10)/1000,0)</f>
        <v>#DIV/0!</v>
      </c>
      <c r="R10" s="31">
        <f>SUM(R8:R9)</f>
        <v>0</v>
      </c>
      <c r="S10" s="31" t="e">
        <f>SUM(Q10:R10)</f>
        <v>#DIV/0!</v>
      </c>
    </row>
    <row r="11" spans="1:19" s="27" customFormat="1" ht="15.75" customHeight="1">
      <c r="A11" s="103">
        <v>7</v>
      </c>
      <c r="B11" s="104" t="s">
        <v>10</v>
      </c>
      <c r="C11" s="42" t="s">
        <v>11</v>
      </c>
      <c r="D11" s="105"/>
      <c r="E11" s="106"/>
      <c r="F11" s="106"/>
      <c r="G11" s="106"/>
      <c r="H11" s="106"/>
      <c r="I11" s="106"/>
      <c r="J11" s="106"/>
      <c r="K11" s="106"/>
      <c r="L11" s="107"/>
      <c r="M11" s="31" t="e">
        <f>O10/100*80</f>
        <v>#DIV/0!</v>
      </c>
      <c r="N11" s="43" t="s">
        <v>8</v>
      </c>
      <c r="O11" s="44" t="s">
        <v>8</v>
      </c>
      <c r="P11" s="43" t="s">
        <v>8</v>
      </c>
      <c r="Q11" s="31" t="e">
        <f>M11*C10*12/1000</f>
        <v>#DIV/0!</v>
      </c>
      <c r="R11" s="44" t="s">
        <v>8</v>
      </c>
      <c r="S11" s="31" t="e">
        <f>SUM(Q11:R11)</f>
        <v>#DIV/0!</v>
      </c>
    </row>
    <row r="12" spans="1:20" s="27" customFormat="1" ht="16.5" customHeight="1">
      <c r="A12" s="103"/>
      <c r="B12" s="104"/>
      <c r="C12" s="42" t="s">
        <v>12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7"/>
      <c r="N12" s="31" t="e">
        <f>O10/100*20</f>
        <v>#DIV/0!</v>
      </c>
      <c r="O12" s="44" t="s">
        <v>8</v>
      </c>
      <c r="P12" s="43" t="s">
        <v>8</v>
      </c>
      <c r="Q12" s="31" t="e">
        <f>N12*C10*12/1000</f>
        <v>#DIV/0!</v>
      </c>
      <c r="R12" s="44" t="s">
        <v>8</v>
      </c>
      <c r="S12" s="31" t="e">
        <f>SUM(Q12:R12)</f>
        <v>#DIV/0!</v>
      </c>
      <c r="T12" s="45"/>
    </row>
    <row r="13" spans="1:21" s="27" customFormat="1" ht="31.5">
      <c r="A13" s="19">
        <v>8</v>
      </c>
      <c r="B13" s="46" t="s">
        <v>36</v>
      </c>
      <c r="C13" s="47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48"/>
      <c r="R13" s="48"/>
      <c r="S13" s="49">
        <f>SUM(Q13:R13)</f>
        <v>0</v>
      </c>
      <c r="U13" s="50"/>
    </row>
    <row r="14" spans="1:20" ht="24.75" customHeight="1">
      <c r="A14" s="51"/>
      <c r="B14" s="111" t="s">
        <v>13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49"/>
      <c r="R14" s="52" t="s">
        <v>14</v>
      </c>
      <c r="S14" s="53"/>
      <c r="T14" s="54"/>
    </row>
    <row r="15" spans="1:19" s="27" customFormat="1" ht="19.5" customHeight="1">
      <c r="A15" s="19">
        <v>9</v>
      </c>
      <c r="B15" s="29" t="s">
        <v>31</v>
      </c>
      <c r="C15" s="55">
        <f>C13-C10</f>
        <v>0</v>
      </c>
      <c r="D15" s="31" t="e">
        <f>O15</f>
        <v>#DIV/0!</v>
      </c>
      <c r="E15" s="56"/>
      <c r="F15" s="56"/>
      <c r="G15" s="56"/>
      <c r="H15" s="56"/>
      <c r="I15" s="57"/>
      <c r="J15" s="56"/>
      <c r="K15" s="56"/>
      <c r="L15" s="56"/>
      <c r="M15" s="56"/>
      <c r="N15" s="56"/>
      <c r="O15" s="31" t="e">
        <f>(Q15+Q14)/12/C10*1000</f>
        <v>#DIV/0!</v>
      </c>
      <c r="P15" s="31"/>
      <c r="Q15" s="31" t="e">
        <f>Q13-Q10</f>
        <v>#DIV/0!</v>
      </c>
      <c r="R15" s="31">
        <f>R13-R10</f>
        <v>0</v>
      </c>
      <c r="S15" s="56"/>
    </row>
    <row r="16" spans="1:21" s="27" customFormat="1" ht="50.25" customHeight="1">
      <c r="A16" s="19">
        <v>10</v>
      </c>
      <c r="B16" s="40" t="s">
        <v>59</v>
      </c>
      <c r="C16" s="30">
        <f>C10</f>
        <v>0</v>
      </c>
      <c r="D16" s="31" t="e">
        <f aca="true" t="shared" si="6" ref="D16:K16">D10+D15</f>
        <v>#DIV/0!</v>
      </c>
      <c r="E16" s="31" t="e">
        <f t="shared" si="6"/>
        <v>#DIV/0!</v>
      </c>
      <c r="F16" s="31" t="e">
        <f t="shared" si="6"/>
        <v>#DIV/0!</v>
      </c>
      <c r="G16" s="31" t="e">
        <f t="shared" si="6"/>
        <v>#DIV/0!</v>
      </c>
      <c r="H16" s="31" t="e">
        <f t="shared" si="6"/>
        <v>#DIV/0!</v>
      </c>
      <c r="I16" s="41" t="e">
        <f t="shared" si="6"/>
        <v>#DIV/0!</v>
      </c>
      <c r="J16" s="31" t="e">
        <f t="shared" si="6"/>
        <v>#DIV/0!</v>
      </c>
      <c r="K16" s="31" t="e">
        <f t="shared" si="6"/>
        <v>#DIV/0!</v>
      </c>
      <c r="L16" s="34" t="e">
        <f>SUM(E16:K16)</f>
        <v>#DIV/0!</v>
      </c>
      <c r="M16" s="31" t="e">
        <f>M10</f>
        <v>#DIV/0!</v>
      </c>
      <c r="N16" s="31" t="e">
        <f>O16-M16</f>
        <v>#DIV/0!</v>
      </c>
      <c r="O16" s="34" t="e">
        <f>O10+O15</f>
        <v>#DIV/0!</v>
      </c>
      <c r="P16" s="58" t="e">
        <f>O16/E16*100</f>
        <v>#DIV/0!</v>
      </c>
      <c r="Q16" s="31" t="e">
        <f>C16*D16*12/1000</f>
        <v>#DIV/0!</v>
      </c>
      <c r="R16" s="31">
        <f>R15</f>
        <v>0</v>
      </c>
      <c r="S16" s="31" t="e">
        <f>SUM(Q16:R16)</f>
        <v>#DIV/0!</v>
      </c>
      <c r="U16" s="50"/>
    </row>
    <row r="17" spans="1:21" s="27" customFormat="1" ht="15.75">
      <c r="A17" s="103">
        <v>11</v>
      </c>
      <c r="B17" s="29" t="s">
        <v>42</v>
      </c>
      <c r="C17" s="105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31" t="e">
        <f>O16-O7</f>
        <v>#DIV/0!</v>
      </c>
      <c r="P17" s="114"/>
      <c r="Q17" s="106"/>
      <c r="R17" s="106"/>
      <c r="S17" s="107"/>
      <c r="U17" s="50"/>
    </row>
    <row r="18" spans="1:21" s="27" customFormat="1" ht="19.5" customHeight="1">
      <c r="A18" s="103"/>
      <c r="B18" s="29" t="s">
        <v>15</v>
      </c>
      <c r="C18" s="105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59" t="e">
        <f>O17/O7*100</f>
        <v>#DIV/0!</v>
      </c>
      <c r="P18" s="43" t="s">
        <v>8</v>
      </c>
      <c r="Q18" s="43" t="s">
        <v>8</v>
      </c>
      <c r="R18" s="43" t="s">
        <v>8</v>
      </c>
      <c r="S18" s="43" t="s">
        <v>8</v>
      </c>
      <c r="U18" s="50"/>
    </row>
    <row r="19" spans="1:21" s="27" customFormat="1" ht="18.75" customHeight="1">
      <c r="A19" s="103">
        <v>12</v>
      </c>
      <c r="B19" s="104" t="s">
        <v>10</v>
      </c>
      <c r="C19" s="60" t="s">
        <v>11</v>
      </c>
      <c r="D19" s="105"/>
      <c r="E19" s="106"/>
      <c r="F19" s="106"/>
      <c r="G19" s="106"/>
      <c r="H19" s="106"/>
      <c r="I19" s="106"/>
      <c r="J19" s="106"/>
      <c r="K19" s="106"/>
      <c r="L19" s="107"/>
      <c r="M19" s="22" t="e">
        <f>O16/100*80</f>
        <v>#DIV/0!</v>
      </c>
      <c r="N19" s="43" t="s">
        <v>8</v>
      </c>
      <c r="O19" s="43" t="s">
        <v>8</v>
      </c>
      <c r="P19" s="43" t="s">
        <v>8</v>
      </c>
      <c r="Q19" s="22" t="e">
        <f>C16*M19*12/1000</f>
        <v>#DIV/0!</v>
      </c>
      <c r="R19" s="43" t="s">
        <v>8</v>
      </c>
      <c r="S19" s="43" t="s">
        <v>8</v>
      </c>
      <c r="U19" s="50"/>
    </row>
    <row r="20" spans="1:21" s="27" customFormat="1" ht="19.5" customHeight="1">
      <c r="A20" s="103"/>
      <c r="B20" s="104"/>
      <c r="C20" s="60" t="s">
        <v>12</v>
      </c>
      <c r="D20" s="115"/>
      <c r="E20" s="106"/>
      <c r="F20" s="106"/>
      <c r="G20" s="106"/>
      <c r="H20" s="106"/>
      <c r="I20" s="106"/>
      <c r="J20" s="106"/>
      <c r="K20" s="106"/>
      <c r="L20" s="106"/>
      <c r="M20" s="107"/>
      <c r="N20" s="22" t="e">
        <f>O16/100*20</f>
        <v>#DIV/0!</v>
      </c>
      <c r="O20" s="43" t="s">
        <v>8</v>
      </c>
      <c r="P20" s="43" t="s">
        <v>8</v>
      </c>
      <c r="Q20" s="61" t="e">
        <f>C16*N20*12/1000</f>
        <v>#DIV/0!</v>
      </c>
      <c r="R20" s="43" t="s">
        <v>8</v>
      </c>
      <c r="S20" s="43" t="s">
        <v>8</v>
      </c>
      <c r="U20" s="50"/>
    </row>
    <row r="21" spans="1:21" s="64" customFormat="1" ht="19.5" customHeight="1">
      <c r="A21" s="103"/>
      <c r="B21" s="29" t="s">
        <v>40</v>
      </c>
      <c r="C21" s="62" t="e">
        <f aca="true" t="shared" si="7" ref="C21:O21">C16/C7*100</f>
        <v>#DIV/0!</v>
      </c>
      <c r="D21" s="62" t="e">
        <f t="shared" si="7"/>
        <v>#DIV/0!</v>
      </c>
      <c r="E21" s="62" t="e">
        <f t="shared" si="7"/>
        <v>#DIV/0!</v>
      </c>
      <c r="F21" s="62" t="e">
        <f t="shared" si="7"/>
        <v>#DIV/0!</v>
      </c>
      <c r="G21" s="62" t="e">
        <f t="shared" si="7"/>
        <v>#DIV/0!</v>
      </c>
      <c r="H21" s="62" t="e">
        <f t="shared" si="7"/>
        <v>#DIV/0!</v>
      </c>
      <c r="I21" s="62" t="e">
        <f t="shared" si="7"/>
        <v>#DIV/0!</v>
      </c>
      <c r="J21" s="62" t="e">
        <f t="shared" si="7"/>
        <v>#DIV/0!</v>
      </c>
      <c r="K21" s="62" t="e">
        <f t="shared" si="7"/>
        <v>#DIV/0!</v>
      </c>
      <c r="L21" s="63" t="e">
        <f t="shared" si="7"/>
        <v>#DIV/0!</v>
      </c>
      <c r="M21" s="62" t="e">
        <f t="shared" si="7"/>
        <v>#DIV/0!</v>
      </c>
      <c r="N21" s="62" t="e">
        <f t="shared" si="7"/>
        <v>#DIV/0!</v>
      </c>
      <c r="O21" s="63" t="e">
        <f t="shared" si="7"/>
        <v>#DIV/0!</v>
      </c>
      <c r="P21" s="116"/>
      <c r="Q21" s="112"/>
      <c r="R21" s="112"/>
      <c r="S21" s="113"/>
      <c r="U21" s="65"/>
    </row>
    <row r="22" spans="3:18" ht="15.75">
      <c r="C22" s="54"/>
      <c r="Q22" s="66" t="e">
        <f>Q19+Q20</f>
        <v>#DIV/0!</v>
      </c>
      <c r="R22" s="67"/>
    </row>
    <row r="23" spans="2:19" ht="15.75">
      <c r="B23" s="68" t="s">
        <v>16</v>
      </c>
      <c r="J23" s="69"/>
      <c r="P23" s="8"/>
      <c r="S23" s="5"/>
    </row>
    <row r="24" spans="2:19" ht="15.75">
      <c r="B24" s="70" t="s">
        <v>41</v>
      </c>
      <c r="J24" s="119" t="s">
        <v>28</v>
      </c>
      <c r="K24" s="120"/>
      <c r="L24" s="121"/>
      <c r="M24" s="51" t="s">
        <v>34</v>
      </c>
      <c r="N24" s="51" t="s">
        <v>44</v>
      </c>
      <c r="O24" s="51" t="s">
        <v>17</v>
      </c>
      <c r="P24" s="8"/>
      <c r="S24" s="5"/>
    </row>
    <row r="25" spans="2:19" ht="15.75" customHeight="1">
      <c r="B25" s="37" t="s">
        <v>43</v>
      </c>
      <c r="J25" s="122" t="s">
        <v>18</v>
      </c>
      <c r="K25" s="123"/>
      <c r="L25" s="124"/>
      <c r="M25" s="71"/>
      <c r="N25" s="71"/>
      <c r="O25" s="72">
        <f>N25-M25</f>
        <v>0</v>
      </c>
      <c r="P25" s="8"/>
      <c r="S25" s="5"/>
    </row>
    <row r="26" spans="2:19" ht="15.75" customHeight="1">
      <c r="B26" s="46" t="s">
        <v>37</v>
      </c>
      <c r="J26" s="122" t="s">
        <v>19</v>
      </c>
      <c r="K26" s="123"/>
      <c r="L26" s="124"/>
      <c r="M26" s="71"/>
      <c r="N26" s="71"/>
      <c r="O26" s="72">
        <f>N26-M26</f>
        <v>0</v>
      </c>
      <c r="P26" s="8"/>
      <c r="S26" s="5"/>
    </row>
    <row r="27" spans="2:19" ht="15.75">
      <c r="B27" s="1"/>
      <c r="C27" s="1"/>
      <c r="J27" s="122" t="s">
        <v>20</v>
      </c>
      <c r="K27" s="123"/>
      <c r="L27" s="124"/>
      <c r="M27" s="71"/>
      <c r="N27" s="71"/>
      <c r="O27" s="72">
        <f>N27-M27</f>
        <v>0</v>
      </c>
      <c r="P27" s="8"/>
      <c r="S27" s="5"/>
    </row>
    <row r="28" spans="10:19" ht="15.75">
      <c r="J28" s="122" t="s">
        <v>21</v>
      </c>
      <c r="K28" s="123"/>
      <c r="L28" s="124"/>
      <c r="M28" s="71"/>
      <c r="N28" s="71"/>
      <c r="O28" s="72">
        <f>N28-M28</f>
        <v>0</v>
      </c>
      <c r="P28" s="8"/>
      <c r="S28" s="5"/>
    </row>
    <row r="29" spans="2:19" ht="14.25" customHeight="1">
      <c r="B29" s="1"/>
      <c r="J29" s="122" t="s">
        <v>22</v>
      </c>
      <c r="K29" s="123"/>
      <c r="L29" s="124"/>
      <c r="M29" s="71"/>
      <c r="N29" s="71"/>
      <c r="O29" s="72">
        <f>N29-M29</f>
        <v>0</v>
      </c>
      <c r="P29" s="8"/>
      <c r="S29" s="5"/>
    </row>
    <row r="30" spans="2:19" ht="36.75" customHeight="1">
      <c r="B30" s="117" t="s">
        <v>61</v>
      </c>
      <c r="C30" s="118"/>
      <c r="D30" s="118"/>
      <c r="E30" s="118"/>
      <c r="F30" s="118"/>
      <c r="G30" s="73"/>
      <c r="H30" s="73"/>
      <c r="Q30" s="5"/>
      <c r="R30" s="5"/>
      <c r="S30" s="5"/>
    </row>
    <row r="31" spans="2:19" ht="15.75">
      <c r="B31" s="74"/>
      <c r="C31" s="74"/>
      <c r="L31" s="5" t="s">
        <v>23</v>
      </c>
      <c r="Q31" s="5"/>
      <c r="R31" s="5"/>
      <c r="S31" s="5"/>
    </row>
    <row r="32" spans="2:19" ht="15.75">
      <c r="B32" s="74"/>
      <c r="C32" s="75"/>
      <c r="L32" s="5" t="s">
        <v>62</v>
      </c>
      <c r="Q32" s="5"/>
      <c r="R32" s="5"/>
      <c r="S32" s="5"/>
    </row>
    <row r="33" spans="2:19" ht="15.75">
      <c r="B33" s="76"/>
      <c r="C33" s="77"/>
      <c r="L33" s="5" t="s">
        <v>63</v>
      </c>
      <c r="Q33" s="5"/>
      <c r="R33" s="5"/>
      <c r="S33" s="5"/>
    </row>
    <row r="34" spans="2:19" ht="15.75">
      <c r="B34" s="76"/>
      <c r="C34" s="77"/>
      <c r="Q34" s="5"/>
      <c r="R34" s="5"/>
      <c r="S34" s="5"/>
    </row>
    <row r="35" spans="2:19" ht="15.75">
      <c r="B35" s="76"/>
      <c r="D35" s="78"/>
      <c r="E35" s="79"/>
      <c r="F35" s="80"/>
      <c r="G35" s="81"/>
      <c r="H35" s="82"/>
      <c r="Q35" s="5"/>
      <c r="R35" s="5"/>
      <c r="S35" s="5"/>
    </row>
    <row r="36" spans="2:19" ht="15.75">
      <c r="B36" s="76"/>
      <c r="D36" s="83"/>
      <c r="E36" s="83"/>
      <c r="F36" s="83"/>
      <c r="G36" s="83"/>
      <c r="H36" s="83"/>
      <c r="Q36" s="5"/>
      <c r="R36" s="5"/>
      <c r="S36" s="5"/>
    </row>
    <row r="37" spans="2:19" ht="15.75">
      <c r="B37" s="76"/>
      <c r="D37" s="74"/>
      <c r="E37" s="74"/>
      <c r="F37" s="74"/>
      <c r="G37" s="74"/>
      <c r="H37" s="74"/>
      <c r="Q37" s="84"/>
      <c r="R37" s="84"/>
      <c r="S37" s="5"/>
    </row>
    <row r="38" spans="2:19" ht="15.75">
      <c r="B38" s="77"/>
      <c r="D38" s="74"/>
      <c r="E38" s="74"/>
      <c r="F38" s="74"/>
      <c r="G38" s="74"/>
      <c r="H38" s="74"/>
      <c r="P38" s="85"/>
      <c r="Q38" s="84"/>
      <c r="R38" s="84"/>
      <c r="S38" s="5"/>
    </row>
    <row r="39" spans="2:16" ht="15.75">
      <c r="B39" s="77"/>
      <c r="D39" s="86"/>
      <c r="E39" s="87"/>
      <c r="F39" s="88"/>
      <c r="G39" s="89"/>
      <c r="H39" s="90"/>
      <c r="P39" s="85"/>
    </row>
    <row r="40" spans="4:8" ht="15.75">
      <c r="D40" s="77"/>
      <c r="E40" s="91"/>
      <c r="F40" s="92"/>
      <c r="G40" s="93"/>
      <c r="H40" s="7"/>
    </row>
    <row r="41" spans="4:7" ht="15.75">
      <c r="D41" s="77"/>
      <c r="E41" s="91"/>
      <c r="F41" s="92"/>
      <c r="G41" s="93"/>
    </row>
  </sheetData>
  <sheetProtection/>
  <mergeCells count="29">
    <mergeCell ref="B30:F30"/>
    <mergeCell ref="J24:L24"/>
    <mergeCell ref="J25:L25"/>
    <mergeCell ref="J26:L26"/>
    <mergeCell ref="J27:L27"/>
    <mergeCell ref="J28:L28"/>
    <mergeCell ref="J29:L29"/>
    <mergeCell ref="A17:A18"/>
    <mergeCell ref="C17:N17"/>
    <mergeCell ref="P17:S17"/>
    <mergeCell ref="C18:N18"/>
    <mergeCell ref="A19:A21"/>
    <mergeCell ref="B19:B20"/>
    <mergeCell ref="D19:L19"/>
    <mergeCell ref="D20:M20"/>
    <mergeCell ref="P21:S21"/>
    <mergeCell ref="A11:A12"/>
    <mergeCell ref="B11:B12"/>
    <mergeCell ref="D11:L11"/>
    <mergeCell ref="D12:M12"/>
    <mergeCell ref="D13:P13"/>
    <mergeCell ref="B14:P14"/>
    <mergeCell ref="Q3:S3"/>
    <mergeCell ref="A3:A4"/>
    <mergeCell ref="B3:B4"/>
    <mergeCell ref="C3:C4"/>
    <mergeCell ref="D3:D4"/>
    <mergeCell ref="E3:O3"/>
    <mergeCell ref="P3:P4"/>
  </mergeCells>
  <printOptions horizontalCentered="1"/>
  <pageMargins left="0" right="0" top="0.5905511811023623" bottom="0" header="0.1968503937007874" footer="0"/>
  <pageSetup horizontalDpi="600" verticalDpi="600" orientation="landscape" paperSize="9" scale="70" r:id="rId1"/>
  <headerFooter alignWithMargins="0">
    <oddHeader>&amp;R&amp;"-,Kurzíva"&amp;11&amp;UPříloha č. 5
Rozpis rozpočtu přímých výdajů na vzdělávání - Finanční rozvaha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41"/>
  <sheetViews>
    <sheetView zoomScale="75" zoomScaleNormal="75" zoomScalePageLayoutView="0" workbookViewId="0" topLeftCell="A1">
      <pane xSplit="3" ySplit="4" topLeftCell="D5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D5" sqref="D5"/>
    </sheetView>
  </sheetViews>
  <sheetFormatPr defaultColWidth="9.00390625" defaultRowHeight="12.75"/>
  <cols>
    <col min="1" max="1" width="4.375" style="1" bestFit="1" customWidth="1"/>
    <col min="2" max="2" width="34.75390625" style="5" customWidth="1"/>
    <col min="3" max="4" width="9.625" style="5" customWidth="1"/>
    <col min="5" max="7" width="9.75390625" style="5" customWidth="1"/>
    <col min="8" max="8" width="8.75390625" style="5" customWidth="1"/>
    <col min="9" max="9" width="9.75390625" style="7" customWidth="1"/>
    <col min="10" max="10" width="9.75390625" style="5" customWidth="1"/>
    <col min="11" max="11" width="8.75390625" style="5" customWidth="1"/>
    <col min="12" max="12" width="12.25390625" style="5" customWidth="1"/>
    <col min="13" max="14" width="9.75390625" style="5" customWidth="1"/>
    <col min="15" max="15" width="11.25390625" style="5" customWidth="1"/>
    <col min="16" max="16" width="10.75390625" style="5" customWidth="1"/>
    <col min="17" max="17" width="10.75390625" style="8" customWidth="1"/>
    <col min="18" max="18" width="6.625" style="8" customWidth="1"/>
    <col min="19" max="19" width="11.625" style="8" customWidth="1"/>
    <col min="20" max="16384" width="9.125" style="5" customWidth="1"/>
  </cols>
  <sheetData>
    <row r="1" spans="2:17" ht="31.5" customHeight="1" thickBot="1">
      <c r="B1" s="2" t="s">
        <v>0</v>
      </c>
      <c r="C1" s="3" t="s">
        <v>1</v>
      </c>
      <c r="D1" s="4">
        <v>1111</v>
      </c>
      <c r="G1" s="6" t="s">
        <v>2</v>
      </c>
      <c r="O1" s="94"/>
      <c r="P1" s="95"/>
      <c r="Q1" s="96"/>
    </row>
    <row r="2" spans="1:19" ht="31.5" customHeight="1">
      <c r="A2" s="9"/>
      <c r="B2" s="10" t="s">
        <v>33</v>
      </c>
      <c r="H2" s="8"/>
      <c r="I2" s="11"/>
      <c r="J2" s="8"/>
      <c r="L2" s="12"/>
      <c r="O2" s="97"/>
      <c r="P2" s="98">
        <v>15</v>
      </c>
      <c r="Q2" s="99" t="s">
        <v>60</v>
      </c>
      <c r="R2" s="13"/>
      <c r="S2" s="13"/>
    </row>
    <row r="3" spans="1:19" ht="30.75" customHeight="1">
      <c r="A3" s="100" t="s">
        <v>3</v>
      </c>
      <c r="B3" s="101" t="s">
        <v>47</v>
      </c>
      <c r="C3" s="100" t="s">
        <v>48</v>
      </c>
      <c r="D3" s="100" t="s">
        <v>30</v>
      </c>
      <c r="E3" s="103" t="s">
        <v>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0" t="s">
        <v>45</v>
      </c>
      <c r="Q3" s="100" t="s">
        <v>46</v>
      </c>
      <c r="R3" s="100"/>
      <c r="S3" s="100"/>
    </row>
    <row r="4" spans="1:19" ht="48" customHeight="1">
      <c r="A4" s="100"/>
      <c r="B4" s="102"/>
      <c r="C4" s="100"/>
      <c r="D4" s="100"/>
      <c r="E4" s="14" t="s">
        <v>49</v>
      </c>
      <c r="F4" s="14" t="s">
        <v>50</v>
      </c>
      <c r="G4" s="14" t="s">
        <v>51</v>
      </c>
      <c r="H4" s="14" t="s">
        <v>52</v>
      </c>
      <c r="I4" s="15" t="s">
        <v>53</v>
      </c>
      <c r="J4" s="14" t="s">
        <v>54</v>
      </c>
      <c r="K4" s="14" t="s">
        <v>55</v>
      </c>
      <c r="L4" s="16" t="s">
        <v>56</v>
      </c>
      <c r="M4" s="14" t="s">
        <v>57</v>
      </c>
      <c r="N4" s="14" t="s">
        <v>5</v>
      </c>
      <c r="O4" s="16" t="s">
        <v>58</v>
      </c>
      <c r="P4" s="100"/>
      <c r="Q4" s="17" t="s">
        <v>29</v>
      </c>
      <c r="R4" s="17" t="s">
        <v>6</v>
      </c>
      <c r="S4" s="18" t="s">
        <v>32</v>
      </c>
    </row>
    <row r="5" spans="1:19" s="27" customFormat="1" ht="15.75">
      <c r="A5" s="19">
        <v>1</v>
      </c>
      <c r="B5" s="20" t="s">
        <v>7</v>
      </c>
      <c r="C5" s="21">
        <v>44.72</v>
      </c>
      <c r="D5" s="22">
        <f aca="true" t="shared" si="0" ref="D5:D10">L5+O5</f>
        <v>21461.565195691277</v>
      </c>
      <c r="E5" s="23">
        <v>13455</v>
      </c>
      <c r="F5" s="23">
        <v>4544.395265675047</v>
      </c>
      <c r="G5" s="23">
        <v>329.220553069194</v>
      </c>
      <c r="H5" s="23">
        <v>260.49070905181867</v>
      </c>
      <c r="I5" s="24">
        <v>623.8914209556405</v>
      </c>
      <c r="J5" s="24">
        <v>81.06818480979334</v>
      </c>
      <c r="K5" s="23">
        <v>47.07176078276512</v>
      </c>
      <c r="L5" s="25">
        <f aca="true" t="shared" si="1" ref="L5:L10">SUM(E5:K5)</f>
        <v>19341.137894344254</v>
      </c>
      <c r="M5" s="23">
        <v>1147.4273013470229</v>
      </c>
      <c r="N5" s="23">
        <v>973</v>
      </c>
      <c r="O5" s="25">
        <f aca="true" t="shared" si="2" ref="O5:O10">M5+N5</f>
        <v>2120.427301347023</v>
      </c>
      <c r="P5" s="26">
        <f>O5/E5*100</f>
        <v>15.759400232976759</v>
      </c>
      <c r="Q5" s="26" t="s">
        <v>8</v>
      </c>
      <c r="R5" s="26" t="s">
        <v>8</v>
      </c>
      <c r="S5" s="26" t="s">
        <v>8</v>
      </c>
    </row>
    <row r="6" spans="1:19" s="27" customFormat="1" ht="15.75">
      <c r="A6" s="19">
        <v>2</v>
      </c>
      <c r="B6" s="20" t="s">
        <v>9</v>
      </c>
      <c r="C6" s="21">
        <v>10.25</v>
      </c>
      <c r="D6" s="22">
        <f t="shared" si="0"/>
        <v>10856.170930498862</v>
      </c>
      <c r="E6" s="23">
        <v>8298.262808336363</v>
      </c>
      <c r="F6" s="23">
        <v>1161.3015128857994</v>
      </c>
      <c r="G6" s="23">
        <v>53.021730051597075</v>
      </c>
      <c r="H6" s="23">
        <v>0</v>
      </c>
      <c r="I6" s="24">
        <v>0</v>
      </c>
      <c r="J6" s="24">
        <v>54.49689474464158</v>
      </c>
      <c r="K6" s="24">
        <v>0.4984574761885516</v>
      </c>
      <c r="L6" s="25">
        <f t="shared" si="1"/>
        <v>9567.58140349459</v>
      </c>
      <c r="M6" s="23">
        <v>728</v>
      </c>
      <c r="N6" s="23">
        <v>560.5895270042704</v>
      </c>
      <c r="O6" s="25">
        <f t="shared" si="2"/>
        <v>1288.5895270042704</v>
      </c>
      <c r="P6" s="26">
        <f>O6/E6*100</f>
        <v>15.52842512663933</v>
      </c>
      <c r="Q6" s="28" t="s">
        <v>8</v>
      </c>
      <c r="R6" s="26" t="s">
        <v>8</v>
      </c>
      <c r="S6" s="26" t="s">
        <v>8</v>
      </c>
    </row>
    <row r="7" spans="1:19" s="27" customFormat="1" ht="28.5" customHeight="1">
      <c r="A7" s="19">
        <v>3</v>
      </c>
      <c r="B7" s="29" t="s">
        <v>39</v>
      </c>
      <c r="C7" s="30">
        <f>C5+C6</f>
        <v>54.97</v>
      </c>
      <c r="D7" s="31">
        <f t="shared" si="0"/>
        <v>19484.02669799759</v>
      </c>
      <c r="E7" s="31">
        <f aca="true" t="shared" si="3" ref="E7:K7">($C$5*E5+$C$6*E6)/$C$7</f>
        <v>12493.447221856426</v>
      </c>
      <c r="F7" s="31">
        <f t="shared" si="3"/>
        <v>3913.5655227954803</v>
      </c>
      <c r="G7" s="32">
        <f t="shared" si="3"/>
        <v>277.7190443202333</v>
      </c>
      <c r="H7" s="32">
        <f t="shared" si="3"/>
        <v>211.91821918859978</v>
      </c>
      <c r="I7" s="33">
        <f t="shared" si="3"/>
        <v>507.55729207087944</v>
      </c>
      <c r="J7" s="32">
        <f t="shared" si="3"/>
        <v>76.11356004778123</v>
      </c>
      <c r="K7" s="32">
        <f t="shared" si="3"/>
        <v>38.387453726326875</v>
      </c>
      <c r="L7" s="34">
        <f t="shared" si="1"/>
        <v>17518.70831400573</v>
      </c>
      <c r="M7" s="31">
        <f>($C$5*M5+$C$6*M6)/$C$7</f>
        <v>1069.2186450107124</v>
      </c>
      <c r="N7" s="32">
        <f>($C$5*N5+$C$6*N6)/$C$7</f>
        <v>896.0997389811492</v>
      </c>
      <c r="O7" s="34">
        <f t="shared" si="2"/>
        <v>1965.3183839918615</v>
      </c>
      <c r="P7" s="35">
        <f>O7/E7*100</f>
        <v>15.730793503923179</v>
      </c>
      <c r="Q7" s="36">
        <f>ROUND(((O7+L7)*12*C7)/1000,0)</f>
        <v>12852</v>
      </c>
      <c r="R7" s="36">
        <v>236</v>
      </c>
      <c r="S7" s="36">
        <f>SUM(Q7:R7)</f>
        <v>13088</v>
      </c>
    </row>
    <row r="8" spans="1:19" s="27" customFormat="1" ht="15.75">
      <c r="A8" s="19">
        <v>4</v>
      </c>
      <c r="B8" s="37" t="s">
        <v>26</v>
      </c>
      <c r="C8" s="38">
        <v>45.55</v>
      </c>
      <c r="D8" s="22">
        <f t="shared" si="0"/>
        <v>21461.565195691277</v>
      </c>
      <c r="E8" s="22">
        <f>(E5)</f>
        <v>13455</v>
      </c>
      <c r="F8" s="22">
        <f>(F5)</f>
        <v>4544.395265675047</v>
      </c>
      <c r="G8" s="22">
        <f aca="true" t="shared" si="4" ref="G8:K9">(G5)</f>
        <v>329.220553069194</v>
      </c>
      <c r="H8" s="22">
        <f t="shared" si="4"/>
        <v>260.49070905181867</v>
      </c>
      <c r="I8" s="22">
        <f t="shared" si="4"/>
        <v>623.8914209556405</v>
      </c>
      <c r="J8" s="22">
        <f t="shared" si="4"/>
        <v>81.06818480979334</v>
      </c>
      <c r="K8" s="22">
        <f t="shared" si="4"/>
        <v>47.07176078276512</v>
      </c>
      <c r="L8" s="25">
        <f t="shared" si="1"/>
        <v>19341.137894344254</v>
      </c>
      <c r="M8" s="22">
        <f>(M5)</f>
        <v>1147.4273013470229</v>
      </c>
      <c r="N8" s="22">
        <f>(N5)</f>
        <v>973</v>
      </c>
      <c r="O8" s="25">
        <f t="shared" si="2"/>
        <v>2120.427301347023</v>
      </c>
      <c r="P8" s="26" t="s">
        <v>8</v>
      </c>
      <c r="Q8" s="26" t="s">
        <v>8</v>
      </c>
      <c r="R8" s="39">
        <v>131</v>
      </c>
      <c r="S8" s="26" t="s">
        <v>8</v>
      </c>
    </row>
    <row r="9" spans="1:19" s="27" customFormat="1" ht="15.75">
      <c r="A9" s="19">
        <v>5</v>
      </c>
      <c r="B9" s="37" t="s">
        <v>27</v>
      </c>
      <c r="C9" s="38">
        <v>9.82</v>
      </c>
      <c r="D9" s="22">
        <f t="shared" si="0"/>
        <v>10856.170930498862</v>
      </c>
      <c r="E9" s="22">
        <f>(E6)</f>
        <v>8298.262808336363</v>
      </c>
      <c r="F9" s="22">
        <f>(F6)</f>
        <v>1161.3015128857994</v>
      </c>
      <c r="G9" s="22">
        <f t="shared" si="4"/>
        <v>53.021730051597075</v>
      </c>
      <c r="H9" s="22">
        <f t="shared" si="4"/>
        <v>0</v>
      </c>
      <c r="I9" s="22">
        <f t="shared" si="4"/>
        <v>0</v>
      </c>
      <c r="J9" s="22">
        <f t="shared" si="4"/>
        <v>54.49689474464158</v>
      </c>
      <c r="K9" s="22">
        <f t="shared" si="4"/>
        <v>0.4984574761885516</v>
      </c>
      <c r="L9" s="25">
        <f t="shared" si="1"/>
        <v>9567.58140349459</v>
      </c>
      <c r="M9" s="22">
        <f>(M6)</f>
        <v>728</v>
      </c>
      <c r="N9" s="22">
        <f>(N6)</f>
        <v>560.5895270042704</v>
      </c>
      <c r="O9" s="25">
        <f t="shared" si="2"/>
        <v>1288.5895270042704</v>
      </c>
      <c r="P9" s="26" t="s">
        <v>8</v>
      </c>
      <c r="Q9" s="26" t="s">
        <v>8</v>
      </c>
      <c r="R9" s="39">
        <v>91</v>
      </c>
      <c r="S9" s="26" t="s">
        <v>8</v>
      </c>
    </row>
    <row r="10" spans="1:19" s="27" customFormat="1" ht="31.5">
      <c r="A10" s="19">
        <v>6</v>
      </c>
      <c r="B10" s="40" t="s">
        <v>35</v>
      </c>
      <c r="C10" s="30">
        <f>SUM(C8:C9)</f>
        <v>55.37</v>
      </c>
      <c r="D10" s="31">
        <f t="shared" si="0"/>
        <v>19580.673527203122</v>
      </c>
      <c r="E10" s="31">
        <f aca="true" t="shared" si="5" ref="E10:K10">(E8*$C$8+E9*$C$9)/$C$10</f>
        <v>12540.440505289203</v>
      </c>
      <c r="F10" s="31">
        <f t="shared" si="5"/>
        <v>3944.395615099096</v>
      </c>
      <c r="G10" s="31">
        <f t="shared" si="5"/>
        <v>280.23604084176395</v>
      </c>
      <c r="H10" s="31">
        <f t="shared" si="5"/>
        <v>214.2920678582326</v>
      </c>
      <c r="I10" s="41">
        <f t="shared" si="5"/>
        <v>513.2428070169663</v>
      </c>
      <c r="J10" s="31">
        <f t="shared" si="5"/>
        <v>76.35570389161037</v>
      </c>
      <c r="K10" s="31">
        <f t="shared" si="5"/>
        <v>38.81187567403147</v>
      </c>
      <c r="L10" s="34">
        <f t="shared" si="1"/>
        <v>17607.774615670907</v>
      </c>
      <c r="M10" s="31">
        <f>(M8*$C$8+M9*$C$9)/$C$10</f>
        <v>1073.0408809166856</v>
      </c>
      <c r="N10" s="31">
        <f>(N8*$C$8+N9*$C$9)/$C$10</f>
        <v>899.8580306155307</v>
      </c>
      <c r="O10" s="34">
        <f t="shared" si="2"/>
        <v>1972.8989115322163</v>
      </c>
      <c r="P10" s="35">
        <f>O10/E10*100</f>
        <v>15.732293540247674</v>
      </c>
      <c r="Q10" s="31">
        <f>ROUND(((O10+L10)*12*C10)/1000,0)</f>
        <v>13010</v>
      </c>
      <c r="R10" s="31">
        <f>SUM(R8:R9)</f>
        <v>222</v>
      </c>
      <c r="S10" s="31">
        <f>SUM(Q10:R10)</f>
        <v>13232</v>
      </c>
    </row>
    <row r="11" spans="1:19" s="27" customFormat="1" ht="15.75" customHeight="1">
      <c r="A11" s="103">
        <v>7</v>
      </c>
      <c r="B11" s="104" t="s">
        <v>10</v>
      </c>
      <c r="C11" s="42" t="s">
        <v>11</v>
      </c>
      <c r="D11" s="105"/>
      <c r="E11" s="106"/>
      <c r="F11" s="106"/>
      <c r="G11" s="106"/>
      <c r="H11" s="106"/>
      <c r="I11" s="106"/>
      <c r="J11" s="106"/>
      <c r="K11" s="106"/>
      <c r="L11" s="107"/>
      <c r="M11" s="31">
        <f>O10/100*80</f>
        <v>1578.3191292257732</v>
      </c>
      <c r="N11" s="43" t="s">
        <v>8</v>
      </c>
      <c r="O11" s="44" t="s">
        <v>8</v>
      </c>
      <c r="P11" s="43" t="s">
        <v>8</v>
      </c>
      <c r="Q11" s="31">
        <f>M11*C10*12/1000</f>
        <v>1048.6983622227726</v>
      </c>
      <c r="R11" s="44" t="s">
        <v>8</v>
      </c>
      <c r="S11" s="31">
        <f>SUM(Q11:R11)</f>
        <v>1048.6983622227726</v>
      </c>
    </row>
    <row r="12" spans="1:20" s="27" customFormat="1" ht="16.5" customHeight="1">
      <c r="A12" s="103"/>
      <c r="B12" s="104"/>
      <c r="C12" s="42" t="s">
        <v>12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7"/>
      <c r="N12" s="31">
        <f>O10/100*20</f>
        <v>394.5797823064433</v>
      </c>
      <c r="O12" s="44" t="s">
        <v>8</v>
      </c>
      <c r="P12" s="43" t="s">
        <v>8</v>
      </c>
      <c r="Q12" s="31">
        <f>N12*C10*12/1000</f>
        <v>262.17459055569316</v>
      </c>
      <c r="R12" s="44" t="s">
        <v>8</v>
      </c>
      <c r="S12" s="31">
        <f>SUM(Q12:R12)</f>
        <v>262.17459055569316</v>
      </c>
      <c r="T12" s="45"/>
    </row>
    <row r="13" spans="1:21" s="27" customFormat="1" ht="31.5">
      <c r="A13" s="19">
        <v>8</v>
      </c>
      <c r="B13" s="46" t="s">
        <v>36</v>
      </c>
      <c r="C13" s="47">
        <v>55</v>
      </c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48">
        <v>13100</v>
      </c>
      <c r="R13" s="48">
        <v>224</v>
      </c>
      <c r="S13" s="49">
        <f>SUM(Q13:R13)</f>
        <v>13324</v>
      </c>
      <c r="U13" s="50"/>
    </row>
    <row r="14" spans="1:20" ht="24.75" customHeight="1">
      <c r="A14" s="51"/>
      <c r="B14" s="111" t="s">
        <v>13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49"/>
      <c r="R14" s="52" t="s">
        <v>14</v>
      </c>
      <c r="S14" s="53"/>
      <c r="T14" s="54"/>
    </row>
    <row r="15" spans="1:19" s="27" customFormat="1" ht="19.5" customHeight="1">
      <c r="A15" s="19">
        <v>9</v>
      </c>
      <c r="B15" s="29" t="s">
        <v>31</v>
      </c>
      <c r="C15" s="55">
        <f>C13-C10</f>
        <v>-0.36999999999999744</v>
      </c>
      <c r="D15" s="31">
        <f>O15</f>
        <v>135.45241105291674</v>
      </c>
      <c r="E15" s="56"/>
      <c r="F15" s="56"/>
      <c r="G15" s="56"/>
      <c r="H15" s="56"/>
      <c r="I15" s="57"/>
      <c r="J15" s="56"/>
      <c r="K15" s="56"/>
      <c r="L15" s="56"/>
      <c r="M15" s="56"/>
      <c r="N15" s="56"/>
      <c r="O15" s="31">
        <f>(Q15+Q14)/12/C10*1000</f>
        <v>135.45241105291674</v>
      </c>
      <c r="P15" s="31"/>
      <c r="Q15" s="31">
        <f>Q13-Q10</f>
        <v>90</v>
      </c>
      <c r="R15" s="31">
        <f>R13-R10</f>
        <v>2</v>
      </c>
      <c r="S15" s="56"/>
    </row>
    <row r="16" spans="1:21" s="27" customFormat="1" ht="50.25" customHeight="1">
      <c r="A16" s="19">
        <v>10</v>
      </c>
      <c r="B16" s="40" t="s">
        <v>59</v>
      </c>
      <c r="C16" s="30">
        <f>C10</f>
        <v>55.37</v>
      </c>
      <c r="D16" s="31">
        <f aca="true" t="shared" si="6" ref="D16:K16">D10+D15</f>
        <v>19716.12593825604</v>
      </c>
      <c r="E16" s="31">
        <f t="shared" si="6"/>
        <v>12540.440505289203</v>
      </c>
      <c r="F16" s="31">
        <f t="shared" si="6"/>
        <v>3944.395615099096</v>
      </c>
      <c r="G16" s="31">
        <f t="shared" si="6"/>
        <v>280.23604084176395</v>
      </c>
      <c r="H16" s="31">
        <f t="shared" si="6"/>
        <v>214.2920678582326</v>
      </c>
      <c r="I16" s="41">
        <f t="shared" si="6"/>
        <v>513.2428070169663</v>
      </c>
      <c r="J16" s="31">
        <f t="shared" si="6"/>
        <v>76.35570389161037</v>
      </c>
      <c r="K16" s="31">
        <f t="shared" si="6"/>
        <v>38.81187567403147</v>
      </c>
      <c r="L16" s="34">
        <f>SUM(E16:K16)</f>
        <v>17607.774615670907</v>
      </c>
      <c r="M16" s="31">
        <f>M10</f>
        <v>1073.0408809166856</v>
      </c>
      <c r="N16" s="31">
        <f>O16-M16</f>
        <v>1035.3104416684473</v>
      </c>
      <c r="O16" s="34">
        <f>O10+O15</f>
        <v>2108.351322585133</v>
      </c>
      <c r="P16" s="58">
        <f>O16/E16*100</f>
        <v>16.81241836517537</v>
      </c>
      <c r="Q16" s="31">
        <f>C16*D16*12/1000</f>
        <v>13100.182718414842</v>
      </c>
      <c r="R16" s="31">
        <f>R15</f>
        <v>2</v>
      </c>
      <c r="S16" s="31">
        <f>SUM(Q16:R16)</f>
        <v>13102.182718414842</v>
      </c>
      <c r="U16" s="50"/>
    </row>
    <row r="17" spans="1:21" s="27" customFormat="1" ht="15.75">
      <c r="A17" s="103">
        <v>11</v>
      </c>
      <c r="B17" s="29" t="s">
        <v>42</v>
      </c>
      <c r="C17" s="105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  <c r="O17" s="31">
        <f>O16-O7</f>
        <v>143.0329385932714</v>
      </c>
      <c r="P17" s="114"/>
      <c r="Q17" s="106"/>
      <c r="R17" s="106"/>
      <c r="S17" s="107"/>
      <c r="U17" s="50"/>
    </row>
    <row r="18" spans="1:21" s="27" customFormat="1" ht="19.5" customHeight="1">
      <c r="A18" s="103"/>
      <c r="B18" s="29" t="s">
        <v>15</v>
      </c>
      <c r="C18" s="105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59">
        <f>O17/O7*100</f>
        <v>7.2778507420639755</v>
      </c>
      <c r="P18" s="43" t="s">
        <v>8</v>
      </c>
      <c r="Q18" s="43" t="s">
        <v>8</v>
      </c>
      <c r="R18" s="43" t="s">
        <v>8</v>
      </c>
      <c r="S18" s="43" t="s">
        <v>8</v>
      </c>
      <c r="U18" s="50"/>
    </row>
    <row r="19" spans="1:21" s="27" customFormat="1" ht="18.75" customHeight="1">
      <c r="A19" s="103">
        <v>12</v>
      </c>
      <c r="B19" s="104" t="s">
        <v>10</v>
      </c>
      <c r="C19" s="60" t="s">
        <v>11</v>
      </c>
      <c r="D19" s="105"/>
      <c r="E19" s="106"/>
      <c r="F19" s="106"/>
      <c r="G19" s="106"/>
      <c r="H19" s="106"/>
      <c r="I19" s="106"/>
      <c r="J19" s="106"/>
      <c r="K19" s="106"/>
      <c r="L19" s="107"/>
      <c r="M19" s="22">
        <f>O16/100*80</f>
        <v>1686.6810580681065</v>
      </c>
      <c r="N19" s="43" t="s">
        <v>8</v>
      </c>
      <c r="O19" s="43" t="s">
        <v>8</v>
      </c>
      <c r="P19" s="43" t="s">
        <v>8</v>
      </c>
      <c r="Q19" s="22">
        <f>C16*M19*12/1000</f>
        <v>1120.6983622227726</v>
      </c>
      <c r="R19" s="43" t="s">
        <v>8</v>
      </c>
      <c r="S19" s="43" t="s">
        <v>8</v>
      </c>
      <c r="U19" s="50"/>
    </row>
    <row r="20" spans="1:21" s="27" customFormat="1" ht="19.5" customHeight="1">
      <c r="A20" s="103"/>
      <c r="B20" s="104"/>
      <c r="C20" s="60" t="s">
        <v>12</v>
      </c>
      <c r="D20" s="115"/>
      <c r="E20" s="106"/>
      <c r="F20" s="106"/>
      <c r="G20" s="106"/>
      <c r="H20" s="106"/>
      <c r="I20" s="106"/>
      <c r="J20" s="106"/>
      <c r="K20" s="106"/>
      <c r="L20" s="106"/>
      <c r="M20" s="107"/>
      <c r="N20" s="22">
        <f>O16/100*20</f>
        <v>421.6702645170266</v>
      </c>
      <c r="O20" s="43" t="s">
        <v>8</v>
      </c>
      <c r="P20" s="43" t="s">
        <v>8</v>
      </c>
      <c r="Q20" s="61">
        <f>C16*N20*12/1000</f>
        <v>280.17459055569316</v>
      </c>
      <c r="R20" s="43" t="s">
        <v>8</v>
      </c>
      <c r="S20" s="43" t="s">
        <v>8</v>
      </c>
      <c r="U20" s="50"/>
    </row>
    <row r="21" spans="1:21" s="64" customFormat="1" ht="19.5" customHeight="1">
      <c r="A21" s="103"/>
      <c r="B21" s="29" t="s">
        <v>40</v>
      </c>
      <c r="C21" s="62">
        <f aca="true" t="shared" si="7" ref="C21:O21">C16/C7*100</f>
        <v>100.72766963798436</v>
      </c>
      <c r="D21" s="62">
        <f t="shared" si="7"/>
        <v>101.19122830129514</v>
      </c>
      <c r="E21" s="62">
        <f t="shared" si="7"/>
        <v>100.37614345022858</v>
      </c>
      <c r="F21" s="62">
        <f t="shared" si="7"/>
        <v>100.7877750384921</v>
      </c>
      <c r="G21" s="62">
        <f t="shared" si="7"/>
        <v>100.9063103784227</v>
      </c>
      <c r="H21" s="62">
        <f t="shared" si="7"/>
        <v>101.12017205444718</v>
      </c>
      <c r="I21" s="62">
        <f t="shared" si="7"/>
        <v>101.12017205444717</v>
      </c>
      <c r="J21" s="62">
        <f t="shared" si="7"/>
        <v>100.31813496002175</v>
      </c>
      <c r="K21" s="62">
        <f t="shared" si="7"/>
        <v>101.1056267256755</v>
      </c>
      <c r="L21" s="63">
        <f t="shared" si="7"/>
        <v>100.50840678472836</v>
      </c>
      <c r="M21" s="62">
        <f t="shared" si="7"/>
        <v>100.35747935408806</v>
      </c>
      <c r="N21" s="62">
        <f t="shared" si="7"/>
        <v>115.53517947071141</v>
      </c>
      <c r="O21" s="63">
        <f t="shared" si="7"/>
        <v>107.27785074206398</v>
      </c>
      <c r="P21" s="116"/>
      <c r="Q21" s="112"/>
      <c r="R21" s="112"/>
      <c r="S21" s="113"/>
      <c r="U21" s="65"/>
    </row>
    <row r="22" spans="3:18" ht="15.75">
      <c r="C22" s="54"/>
      <c r="Q22" s="66">
        <f>Q19+Q20</f>
        <v>1400.8729527784658</v>
      </c>
      <c r="R22" s="67"/>
    </row>
    <row r="23" spans="2:19" ht="15.75">
      <c r="B23" s="68" t="s">
        <v>16</v>
      </c>
      <c r="J23" s="69"/>
      <c r="P23" s="8"/>
      <c r="S23" s="5"/>
    </row>
    <row r="24" spans="2:19" ht="15.75">
      <c r="B24" s="70" t="s">
        <v>41</v>
      </c>
      <c r="J24" s="119" t="s">
        <v>28</v>
      </c>
      <c r="K24" s="120"/>
      <c r="L24" s="121"/>
      <c r="M24" s="51" t="s">
        <v>34</v>
      </c>
      <c r="N24" s="51" t="s">
        <v>44</v>
      </c>
      <c r="O24" s="51" t="s">
        <v>17</v>
      </c>
      <c r="P24" s="8"/>
      <c r="S24" s="5"/>
    </row>
    <row r="25" spans="2:19" ht="15.75" customHeight="1">
      <c r="B25" s="37" t="s">
        <v>43</v>
      </c>
      <c r="J25" s="122" t="s">
        <v>18</v>
      </c>
      <c r="K25" s="123"/>
      <c r="L25" s="124"/>
      <c r="M25" s="71">
        <v>12</v>
      </c>
      <c r="N25" s="71">
        <v>15</v>
      </c>
      <c r="O25" s="72">
        <f>N25-M25</f>
        <v>3</v>
      </c>
      <c r="P25" s="8"/>
      <c r="S25" s="5"/>
    </row>
    <row r="26" spans="2:19" ht="15.75" customHeight="1">
      <c r="B26" s="46" t="s">
        <v>37</v>
      </c>
      <c r="J26" s="122" t="s">
        <v>19</v>
      </c>
      <c r="K26" s="123"/>
      <c r="L26" s="124"/>
      <c r="M26" s="71">
        <v>75</v>
      </c>
      <c r="N26" s="71">
        <v>77</v>
      </c>
      <c r="O26" s="72">
        <f>N26-M26</f>
        <v>2</v>
      </c>
      <c r="P26" s="8"/>
      <c r="S26" s="5"/>
    </row>
    <row r="27" spans="2:19" ht="15.75">
      <c r="B27" s="1"/>
      <c r="C27" s="1"/>
      <c r="J27" s="122" t="s">
        <v>20</v>
      </c>
      <c r="K27" s="123"/>
      <c r="L27" s="124"/>
      <c r="M27" s="71">
        <v>77</v>
      </c>
      <c r="N27" s="71">
        <v>81</v>
      </c>
      <c r="O27" s="72">
        <f>N27-M27</f>
        <v>4</v>
      </c>
      <c r="P27" s="8"/>
      <c r="S27" s="5"/>
    </row>
    <row r="28" spans="10:19" ht="15.75">
      <c r="J28" s="122" t="s">
        <v>21</v>
      </c>
      <c r="K28" s="123"/>
      <c r="L28" s="124"/>
      <c r="M28" s="71">
        <v>6</v>
      </c>
      <c r="N28" s="71">
        <v>10</v>
      </c>
      <c r="O28" s="72">
        <f>N28-M28</f>
        <v>4</v>
      </c>
      <c r="P28" s="8"/>
      <c r="S28" s="5"/>
    </row>
    <row r="29" spans="2:19" ht="14.25" customHeight="1">
      <c r="B29" s="1"/>
      <c r="J29" s="122" t="s">
        <v>22</v>
      </c>
      <c r="K29" s="123"/>
      <c r="L29" s="124"/>
      <c r="M29" s="71">
        <v>27</v>
      </c>
      <c r="N29" s="71">
        <v>25</v>
      </c>
      <c r="O29" s="72">
        <f>N29-M29</f>
        <v>-2</v>
      </c>
      <c r="P29" s="8"/>
      <c r="S29" s="5"/>
    </row>
    <row r="30" spans="2:19" ht="36.75" customHeight="1">
      <c r="B30" s="117" t="s">
        <v>61</v>
      </c>
      <c r="C30" s="118"/>
      <c r="D30" s="118"/>
      <c r="E30" s="118"/>
      <c r="F30" s="118"/>
      <c r="G30" s="73"/>
      <c r="H30" s="73"/>
      <c r="Q30" s="5"/>
      <c r="R30" s="5"/>
      <c r="S30" s="5"/>
    </row>
    <row r="31" spans="2:19" ht="15.75">
      <c r="B31" s="74"/>
      <c r="C31" s="74"/>
      <c r="L31" s="5" t="s">
        <v>23</v>
      </c>
      <c r="Q31" s="5" t="s">
        <v>38</v>
      </c>
      <c r="R31" s="5"/>
      <c r="S31" s="5"/>
    </row>
    <row r="32" spans="2:19" ht="15.75">
      <c r="B32" s="74"/>
      <c r="C32" s="75"/>
      <c r="L32" s="5" t="s">
        <v>62</v>
      </c>
      <c r="Q32" s="5" t="s">
        <v>24</v>
      </c>
      <c r="R32" s="5"/>
      <c r="S32" s="5"/>
    </row>
    <row r="33" spans="2:19" ht="15.75">
      <c r="B33" s="76"/>
      <c r="C33" s="77"/>
      <c r="L33" s="5" t="s">
        <v>63</v>
      </c>
      <c r="Q33" s="5" t="s">
        <v>25</v>
      </c>
      <c r="R33" s="5"/>
      <c r="S33" s="5"/>
    </row>
    <row r="34" spans="2:19" ht="15.75">
      <c r="B34" s="76"/>
      <c r="C34" s="77"/>
      <c r="Q34" s="5"/>
      <c r="R34" s="5"/>
      <c r="S34" s="5"/>
    </row>
    <row r="35" spans="2:19" ht="15.75">
      <c r="B35" s="76"/>
      <c r="D35" s="78"/>
      <c r="E35" s="79"/>
      <c r="F35" s="80"/>
      <c r="G35" s="81"/>
      <c r="H35" s="82"/>
      <c r="Q35" s="5"/>
      <c r="R35" s="5"/>
      <c r="S35" s="5"/>
    </row>
    <row r="36" spans="2:19" ht="15.75">
      <c r="B36" s="76"/>
      <c r="D36" s="83"/>
      <c r="E36" s="83"/>
      <c r="F36" s="83"/>
      <c r="G36" s="83"/>
      <c r="H36" s="83"/>
      <c r="Q36" s="5"/>
      <c r="R36" s="5"/>
      <c r="S36" s="5"/>
    </row>
    <row r="37" spans="2:19" ht="15.75">
      <c r="B37" s="76"/>
      <c r="D37" s="74"/>
      <c r="E37" s="74"/>
      <c r="F37" s="74"/>
      <c r="G37" s="74"/>
      <c r="H37" s="74"/>
      <c r="Q37" s="84"/>
      <c r="R37" s="84"/>
      <c r="S37" s="5"/>
    </row>
    <row r="38" spans="2:19" ht="15.75">
      <c r="B38" s="77"/>
      <c r="D38" s="74"/>
      <c r="E38" s="74"/>
      <c r="F38" s="74"/>
      <c r="G38" s="74"/>
      <c r="H38" s="74"/>
      <c r="P38" s="85"/>
      <c r="Q38" s="84"/>
      <c r="R38" s="84"/>
      <c r="S38" s="5"/>
    </row>
    <row r="39" spans="2:16" ht="15.75">
      <c r="B39" s="77"/>
      <c r="D39" s="86"/>
      <c r="E39" s="87"/>
      <c r="F39" s="88"/>
      <c r="G39" s="89"/>
      <c r="H39" s="90"/>
      <c r="P39" s="85"/>
    </row>
    <row r="40" spans="4:8" ht="15.75">
      <c r="D40" s="77"/>
      <c r="E40" s="91"/>
      <c r="F40" s="92"/>
      <c r="G40" s="93"/>
      <c r="H40" s="7"/>
    </row>
    <row r="41" spans="4:7" ht="15.75">
      <c r="D41" s="77"/>
      <c r="E41" s="91"/>
      <c r="F41" s="92"/>
      <c r="G41" s="93"/>
    </row>
  </sheetData>
  <sheetProtection/>
  <mergeCells count="29">
    <mergeCell ref="B30:F30"/>
    <mergeCell ref="J24:L24"/>
    <mergeCell ref="J25:L25"/>
    <mergeCell ref="J26:L26"/>
    <mergeCell ref="J27:L27"/>
    <mergeCell ref="J28:L28"/>
    <mergeCell ref="J29:L29"/>
    <mergeCell ref="A17:A18"/>
    <mergeCell ref="C17:N17"/>
    <mergeCell ref="P17:S17"/>
    <mergeCell ref="C18:N18"/>
    <mergeCell ref="A19:A21"/>
    <mergeCell ref="B19:B20"/>
    <mergeCell ref="D19:L19"/>
    <mergeCell ref="D20:M20"/>
    <mergeCell ref="P21:S21"/>
    <mergeCell ref="A11:A12"/>
    <mergeCell ref="B11:B12"/>
    <mergeCell ref="D11:L11"/>
    <mergeCell ref="D12:M12"/>
    <mergeCell ref="D13:P13"/>
    <mergeCell ref="B14:P14"/>
    <mergeCell ref="Q3:S3"/>
    <mergeCell ref="A3:A4"/>
    <mergeCell ref="B3:B4"/>
    <mergeCell ref="C3:C4"/>
    <mergeCell ref="D3:D4"/>
    <mergeCell ref="E3:O3"/>
    <mergeCell ref="P3:P4"/>
  </mergeCells>
  <printOptions horizontalCentered="1"/>
  <pageMargins left="0" right="0" top="0.5905511811023623" bottom="0" header="0.1968503937007874" footer="0"/>
  <pageSetup horizontalDpi="600" verticalDpi="600" orientation="landscape" paperSize="9" scale="70" r:id="rId1"/>
  <headerFooter alignWithMargins="0">
    <oddHeader>&amp;R&amp;"-,Kurzíva"&amp;11&amp;UPříloha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BENDOVA.JANA</dc:creator>
  <cp:keywords/>
  <dc:description/>
  <cp:lastModifiedBy>Bendová Jana</cp:lastModifiedBy>
  <cp:lastPrinted>2014-02-26T07:06:31Z</cp:lastPrinted>
  <dcterms:created xsi:type="dcterms:W3CDTF">2007-02-15T08:05:02Z</dcterms:created>
  <dcterms:modified xsi:type="dcterms:W3CDTF">2014-02-27T08:34:03Z</dcterms:modified>
  <cp:category/>
  <cp:version/>
  <cp:contentType/>
  <cp:contentStatus/>
</cp:coreProperties>
</file>