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960" windowWidth="19575" windowHeight="7275" tabRatio="1000" firstSheet="1" activeTab="8"/>
  </bookViews>
  <sheets>
    <sheet name="Návod" sheetId="1" r:id="rId1"/>
    <sheet name="CELKEM chlapci -běhy elektricky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  <sheet name="CELKEM dívky - běhy elektricky" sheetId="10" r:id="rId10"/>
    <sheet name="60m" sheetId="11" r:id="rId11"/>
    <sheet name="200m" sheetId="12" r:id="rId12"/>
    <sheet name="800m" sheetId="13" r:id="rId13"/>
    <sheet name="výška (2)" sheetId="14" r:id="rId14"/>
    <sheet name="dálka (2)" sheetId="15" r:id="rId15"/>
    <sheet name="koule (2)" sheetId="16" r:id="rId16"/>
    <sheet name="štafeta (2)" sheetId="17" r:id="rId17"/>
  </sheets>
  <calcPr calcId="145621"/>
</workbook>
</file>

<file path=xl/calcChain.xml><?xml version="1.0" encoding="utf-8"?>
<calcChain xmlns="http://schemas.openxmlformats.org/spreadsheetml/2006/main">
  <c r="I7" i="5" l="1"/>
  <c r="G6" i="3"/>
  <c r="G35" i="17"/>
  <c r="E35" i="17"/>
  <c r="A35" i="17"/>
  <c r="G34" i="17"/>
  <c r="E34" i="17"/>
  <c r="A34" i="17"/>
  <c r="G33" i="17"/>
  <c r="E33" i="17"/>
  <c r="A33" i="17"/>
  <c r="G32" i="17"/>
  <c r="E32" i="17"/>
  <c r="A32" i="17"/>
  <c r="G31" i="17"/>
  <c r="E31" i="17"/>
  <c r="A31" i="17"/>
  <c r="G30" i="17"/>
  <c r="E30" i="17"/>
  <c r="A30" i="17"/>
  <c r="G29" i="17"/>
  <c r="E29" i="17"/>
  <c r="A29" i="17"/>
  <c r="G28" i="17"/>
  <c r="E28" i="17"/>
  <c r="A28" i="17"/>
  <c r="G27" i="17"/>
  <c r="E27" i="17"/>
  <c r="A27" i="17"/>
  <c r="G26" i="17"/>
  <c r="E26" i="17"/>
  <c r="A26" i="17"/>
  <c r="G25" i="17"/>
  <c r="E25" i="17"/>
  <c r="A25" i="17"/>
  <c r="G24" i="17"/>
  <c r="E24" i="17"/>
  <c r="A24" i="17"/>
  <c r="G23" i="17"/>
  <c r="E23" i="17"/>
  <c r="A23" i="17"/>
  <c r="G22" i="17"/>
  <c r="E22" i="17"/>
  <c r="A22" i="17"/>
  <c r="G21" i="17"/>
  <c r="E21" i="17"/>
  <c r="A21" i="17"/>
  <c r="G20" i="17"/>
  <c r="E20" i="17"/>
  <c r="A20" i="17"/>
  <c r="G19" i="17"/>
  <c r="E19" i="17"/>
  <c r="A19" i="17"/>
  <c r="G18" i="17"/>
  <c r="E18" i="17"/>
  <c r="A18" i="17"/>
  <c r="G17" i="17"/>
  <c r="E17" i="17"/>
  <c r="A17" i="17"/>
  <c r="G16" i="17"/>
  <c r="E16" i="17"/>
  <c r="A16" i="17"/>
  <c r="G15" i="17"/>
  <c r="E15" i="17"/>
  <c r="A15" i="17"/>
  <c r="G14" i="17"/>
  <c r="E14" i="17"/>
  <c r="A14" i="17"/>
  <c r="G13" i="17"/>
  <c r="E13" i="17"/>
  <c r="A13" i="17"/>
  <c r="G12" i="17"/>
  <c r="E12" i="17"/>
  <c r="A12" i="17"/>
  <c r="G11" i="17"/>
  <c r="E11" i="17"/>
  <c r="A11" i="17"/>
  <c r="G10" i="17"/>
  <c r="E10" i="17"/>
  <c r="A10" i="17"/>
  <c r="G9" i="17"/>
  <c r="E9" i="17"/>
  <c r="A9" i="17"/>
  <c r="G8" i="17"/>
  <c r="E8" i="17"/>
  <c r="A8" i="17"/>
  <c r="G7" i="17"/>
  <c r="E7" i="17"/>
  <c r="A7" i="17"/>
  <c r="G6" i="17"/>
  <c r="E6" i="17"/>
  <c r="A6" i="17"/>
  <c r="G5" i="17"/>
  <c r="E5" i="17"/>
  <c r="A5" i="17"/>
  <c r="G4" i="17"/>
  <c r="E4" i="17"/>
  <c r="A4" i="17"/>
  <c r="G50" i="16"/>
  <c r="A50" i="16"/>
  <c r="G49" i="16"/>
  <c r="A49" i="16"/>
  <c r="G48" i="16"/>
  <c r="A48" i="16"/>
  <c r="G47" i="16"/>
  <c r="A47" i="16"/>
  <c r="G46" i="16"/>
  <c r="A46" i="16"/>
  <c r="G45" i="16"/>
  <c r="A45" i="16"/>
  <c r="G44" i="16"/>
  <c r="A44" i="16"/>
  <c r="G43" i="16"/>
  <c r="A43" i="16"/>
  <c r="G42" i="16"/>
  <c r="A42" i="16"/>
  <c r="G41" i="16"/>
  <c r="A41" i="16"/>
  <c r="G40" i="16"/>
  <c r="A40" i="16"/>
  <c r="G39" i="16"/>
  <c r="A39" i="16"/>
  <c r="G38" i="16"/>
  <c r="A38" i="16"/>
  <c r="G37" i="16"/>
  <c r="A37" i="16"/>
  <c r="G36" i="16"/>
  <c r="A36" i="16"/>
  <c r="G35" i="16"/>
  <c r="A35" i="16"/>
  <c r="G34" i="16"/>
  <c r="A34" i="16"/>
  <c r="G33" i="16"/>
  <c r="A33" i="16"/>
  <c r="G32" i="16"/>
  <c r="A32" i="16"/>
  <c r="G31" i="16"/>
  <c r="A31" i="16"/>
  <c r="G30" i="16"/>
  <c r="A30" i="16"/>
  <c r="G29" i="16"/>
  <c r="A29" i="16"/>
  <c r="G28" i="16"/>
  <c r="A28" i="16"/>
  <c r="G27" i="16"/>
  <c r="A27" i="16"/>
  <c r="G26" i="16"/>
  <c r="A26" i="16"/>
  <c r="G25" i="16"/>
  <c r="A25" i="16"/>
  <c r="G24" i="16"/>
  <c r="A24" i="16"/>
  <c r="G23" i="16"/>
  <c r="A23" i="16"/>
  <c r="G22" i="16"/>
  <c r="A22" i="16"/>
  <c r="G21" i="16"/>
  <c r="A21" i="16"/>
  <c r="G20" i="16"/>
  <c r="A20" i="16"/>
  <c r="G19" i="16"/>
  <c r="A19" i="16"/>
  <c r="G18" i="16"/>
  <c r="A18" i="16"/>
  <c r="G17" i="16"/>
  <c r="A17" i="16"/>
  <c r="G16" i="16"/>
  <c r="A16" i="16"/>
  <c r="G15" i="16"/>
  <c r="A15" i="16"/>
  <c r="G14" i="16"/>
  <c r="A14" i="16"/>
  <c r="G13" i="16"/>
  <c r="A13" i="16"/>
  <c r="G9" i="16"/>
  <c r="A9" i="16"/>
  <c r="G5" i="16"/>
  <c r="A5" i="16"/>
  <c r="G6" i="16"/>
  <c r="A6" i="16"/>
  <c r="G10" i="16"/>
  <c r="A10" i="16"/>
  <c r="G11" i="16"/>
  <c r="A11" i="16"/>
  <c r="G7" i="16"/>
  <c r="A7" i="16"/>
  <c r="G12" i="16"/>
  <c r="A12" i="16"/>
  <c r="G8" i="16"/>
  <c r="A8" i="16"/>
  <c r="G4" i="16"/>
  <c r="A4" i="16"/>
  <c r="G50" i="15"/>
  <c r="A50" i="15"/>
  <c r="G49" i="15"/>
  <c r="A49" i="15"/>
  <c r="G48" i="15"/>
  <c r="A48" i="15"/>
  <c r="G47" i="15"/>
  <c r="A47" i="15"/>
  <c r="G46" i="15"/>
  <c r="A46" i="15"/>
  <c r="G45" i="15"/>
  <c r="A45" i="15"/>
  <c r="G44" i="15"/>
  <c r="A44" i="15"/>
  <c r="G43" i="15"/>
  <c r="A43" i="15"/>
  <c r="G42" i="15"/>
  <c r="A42" i="15"/>
  <c r="G41" i="15"/>
  <c r="A41" i="15"/>
  <c r="G40" i="15"/>
  <c r="A40" i="15"/>
  <c r="G39" i="15"/>
  <c r="A39" i="15"/>
  <c r="G38" i="15"/>
  <c r="A38" i="15"/>
  <c r="G37" i="15"/>
  <c r="A37" i="15"/>
  <c r="G36" i="15"/>
  <c r="A36" i="15"/>
  <c r="G35" i="15"/>
  <c r="A35" i="15"/>
  <c r="G34" i="15"/>
  <c r="A34" i="15"/>
  <c r="G33" i="15"/>
  <c r="A33" i="15"/>
  <c r="G32" i="15"/>
  <c r="A32" i="15"/>
  <c r="G31" i="15"/>
  <c r="A31" i="15"/>
  <c r="G30" i="15"/>
  <c r="A30" i="15"/>
  <c r="G29" i="15"/>
  <c r="A29" i="15"/>
  <c r="G28" i="15"/>
  <c r="A28" i="15"/>
  <c r="G27" i="15"/>
  <c r="A27" i="15"/>
  <c r="G26" i="15"/>
  <c r="A26" i="15"/>
  <c r="G25" i="15"/>
  <c r="A25" i="15"/>
  <c r="G24" i="15"/>
  <c r="A24" i="15"/>
  <c r="G23" i="15"/>
  <c r="A23" i="15"/>
  <c r="G22" i="15"/>
  <c r="A22" i="15"/>
  <c r="G21" i="15"/>
  <c r="A21" i="15"/>
  <c r="G20" i="15"/>
  <c r="A20" i="15"/>
  <c r="G19" i="15"/>
  <c r="A19" i="15"/>
  <c r="G18" i="15"/>
  <c r="A18" i="15"/>
  <c r="G17" i="15"/>
  <c r="A17" i="15"/>
  <c r="G16" i="15"/>
  <c r="A16" i="15"/>
  <c r="G9" i="15"/>
  <c r="A9" i="15"/>
  <c r="G12" i="15"/>
  <c r="A12" i="15"/>
  <c r="G10" i="15"/>
  <c r="A10" i="15"/>
  <c r="G14" i="15"/>
  <c r="A14" i="15"/>
  <c r="G15" i="15"/>
  <c r="A15" i="15"/>
  <c r="G7" i="15"/>
  <c r="A7" i="15"/>
  <c r="G8" i="15"/>
  <c r="A8" i="15"/>
  <c r="G5" i="15"/>
  <c r="A5" i="15"/>
  <c r="G11" i="15"/>
  <c r="A11" i="15"/>
  <c r="G4" i="15"/>
  <c r="A4" i="15"/>
  <c r="G13" i="15"/>
  <c r="A13" i="15"/>
  <c r="G6" i="15"/>
  <c r="A6" i="15"/>
  <c r="G49" i="14"/>
  <c r="A49" i="14"/>
  <c r="G48" i="14"/>
  <c r="A48" i="14"/>
  <c r="G47" i="14"/>
  <c r="A47" i="14"/>
  <c r="G46" i="14"/>
  <c r="A46" i="14"/>
  <c r="G45" i="14"/>
  <c r="A45" i="14"/>
  <c r="G44" i="14"/>
  <c r="A44" i="14"/>
  <c r="G43" i="14"/>
  <c r="A43" i="14"/>
  <c r="G42" i="14"/>
  <c r="A42" i="14"/>
  <c r="G41" i="14"/>
  <c r="A41" i="14"/>
  <c r="G40" i="14"/>
  <c r="A40" i="14"/>
  <c r="G39" i="14"/>
  <c r="A39" i="14"/>
  <c r="G38" i="14"/>
  <c r="A38" i="14"/>
  <c r="G37" i="14"/>
  <c r="A37" i="14"/>
  <c r="G36" i="14"/>
  <c r="A36" i="14"/>
  <c r="G35" i="14"/>
  <c r="A35" i="14"/>
  <c r="G34" i="14"/>
  <c r="A34" i="14"/>
  <c r="G33" i="14"/>
  <c r="A33" i="14"/>
  <c r="G32" i="14"/>
  <c r="A32" i="14"/>
  <c r="G31" i="14"/>
  <c r="A31" i="14"/>
  <c r="G30" i="14"/>
  <c r="A30" i="14"/>
  <c r="G29" i="14"/>
  <c r="A29" i="14"/>
  <c r="G28" i="14"/>
  <c r="A28" i="14"/>
  <c r="G27" i="14"/>
  <c r="A27" i="14"/>
  <c r="G26" i="14"/>
  <c r="A26" i="14"/>
  <c r="G25" i="14"/>
  <c r="A25" i="14"/>
  <c r="G24" i="14"/>
  <c r="A24" i="14"/>
  <c r="G23" i="14"/>
  <c r="A23" i="14"/>
  <c r="G22" i="14"/>
  <c r="A22" i="14"/>
  <c r="G21" i="14"/>
  <c r="A21" i="14"/>
  <c r="G20" i="14"/>
  <c r="A20" i="14"/>
  <c r="G19" i="14"/>
  <c r="A19" i="14"/>
  <c r="G18" i="14"/>
  <c r="A18" i="14"/>
  <c r="G17" i="14"/>
  <c r="A17" i="14"/>
  <c r="G16" i="14"/>
  <c r="A16" i="14"/>
  <c r="G15" i="14"/>
  <c r="A15" i="14"/>
  <c r="G14" i="14"/>
  <c r="A14" i="14"/>
  <c r="G8" i="14"/>
  <c r="A8" i="14"/>
  <c r="G4" i="14"/>
  <c r="A4" i="14"/>
  <c r="G7" i="14"/>
  <c r="A7" i="14"/>
  <c r="G13" i="14"/>
  <c r="A13" i="14"/>
  <c r="G12" i="14"/>
  <c r="A12" i="14"/>
  <c r="G6" i="14"/>
  <c r="A6" i="14"/>
  <c r="G11" i="14"/>
  <c r="A11" i="14"/>
  <c r="G5" i="14"/>
  <c r="A5" i="14"/>
  <c r="G10" i="14"/>
  <c r="A10" i="14"/>
  <c r="G9" i="14"/>
  <c r="A9" i="14"/>
  <c r="I50" i="13"/>
  <c r="G50" i="13"/>
  <c r="A50" i="13"/>
  <c r="I49" i="13"/>
  <c r="G49" i="13"/>
  <c r="A49" i="13"/>
  <c r="I48" i="13"/>
  <c r="G48" i="13"/>
  <c r="A48" i="13"/>
  <c r="I47" i="13"/>
  <c r="G47" i="13"/>
  <c r="A47" i="13"/>
  <c r="I46" i="13"/>
  <c r="G46" i="13"/>
  <c r="A46" i="13"/>
  <c r="I45" i="13"/>
  <c r="G45" i="13"/>
  <c r="A45" i="13"/>
  <c r="I44" i="13"/>
  <c r="G44" i="13"/>
  <c r="A44" i="13"/>
  <c r="I43" i="13"/>
  <c r="G43" i="13"/>
  <c r="A43" i="13"/>
  <c r="I42" i="13"/>
  <c r="G42" i="13"/>
  <c r="A42" i="13"/>
  <c r="I41" i="13"/>
  <c r="G41" i="13"/>
  <c r="A41" i="13"/>
  <c r="I40" i="13"/>
  <c r="G40" i="13"/>
  <c r="A40" i="13"/>
  <c r="I39" i="13"/>
  <c r="G39" i="13"/>
  <c r="A39" i="13"/>
  <c r="I38" i="13"/>
  <c r="G38" i="13"/>
  <c r="A38" i="13"/>
  <c r="I37" i="13"/>
  <c r="G37" i="13"/>
  <c r="A37" i="13"/>
  <c r="I36" i="13"/>
  <c r="G36" i="13"/>
  <c r="A36" i="13"/>
  <c r="I35" i="13"/>
  <c r="G35" i="13"/>
  <c r="A35" i="13"/>
  <c r="I34" i="13"/>
  <c r="G34" i="13"/>
  <c r="A34" i="13"/>
  <c r="I33" i="13"/>
  <c r="G33" i="13"/>
  <c r="A33" i="13"/>
  <c r="I32" i="13"/>
  <c r="G32" i="13"/>
  <c r="A32" i="13"/>
  <c r="I31" i="13"/>
  <c r="G31" i="13"/>
  <c r="A31" i="13"/>
  <c r="I30" i="13"/>
  <c r="G30" i="13"/>
  <c r="A30" i="13"/>
  <c r="I29" i="13"/>
  <c r="G29" i="13"/>
  <c r="A29" i="13"/>
  <c r="I28" i="13"/>
  <c r="G28" i="13"/>
  <c r="A28" i="13"/>
  <c r="I27" i="13"/>
  <c r="G27" i="13"/>
  <c r="A27" i="13"/>
  <c r="I26" i="13"/>
  <c r="G26" i="13"/>
  <c r="A26" i="13"/>
  <c r="I25" i="13"/>
  <c r="G25" i="13"/>
  <c r="A25" i="13"/>
  <c r="I24" i="13"/>
  <c r="A24" i="13"/>
  <c r="I23" i="13"/>
  <c r="G23" i="13"/>
  <c r="A23" i="13"/>
  <c r="I22" i="13"/>
  <c r="G22" i="13"/>
  <c r="A22" i="13"/>
  <c r="I21" i="13"/>
  <c r="G21" i="13"/>
  <c r="A21" i="13"/>
  <c r="I20" i="13"/>
  <c r="G20" i="13"/>
  <c r="A20" i="13"/>
  <c r="I19" i="13"/>
  <c r="G19" i="13"/>
  <c r="A19" i="13"/>
  <c r="I18" i="13"/>
  <c r="G18" i="13"/>
  <c r="A18" i="13"/>
  <c r="I17" i="13"/>
  <c r="G17" i="13"/>
  <c r="A17" i="13"/>
  <c r="I16" i="13"/>
  <c r="G16" i="13"/>
  <c r="A16" i="13"/>
  <c r="I15" i="13"/>
  <c r="G15" i="13"/>
  <c r="A15" i="13"/>
  <c r="I14" i="13"/>
  <c r="G14" i="13"/>
  <c r="A14" i="13"/>
  <c r="I13" i="13"/>
  <c r="G13" i="13"/>
  <c r="A13" i="13"/>
  <c r="I12" i="13"/>
  <c r="G12" i="13"/>
  <c r="A12" i="13"/>
  <c r="I8" i="13"/>
  <c r="G8" i="13"/>
  <c r="A8" i="13"/>
  <c r="I11" i="13"/>
  <c r="G11" i="13"/>
  <c r="A11" i="13"/>
  <c r="I7" i="13"/>
  <c r="A7" i="13"/>
  <c r="I10" i="13"/>
  <c r="G10" i="13"/>
  <c r="A10" i="13"/>
  <c r="I6" i="13"/>
  <c r="G6" i="13"/>
  <c r="A6" i="13"/>
  <c r="I9" i="13"/>
  <c r="G9" i="13"/>
  <c r="A9" i="13"/>
  <c r="I4" i="13"/>
  <c r="G4" i="13"/>
  <c r="A4" i="13"/>
  <c r="I5" i="13"/>
  <c r="G5" i="13"/>
  <c r="A5" i="13"/>
  <c r="G50" i="12"/>
  <c r="A50" i="12"/>
  <c r="G49" i="12"/>
  <c r="A49" i="12"/>
  <c r="G48" i="12"/>
  <c r="A48" i="12"/>
  <c r="G47" i="12"/>
  <c r="A47" i="12"/>
  <c r="G46" i="12"/>
  <c r="A46" i="12"/>
  <c r="G45" i="12"/>
  <c r="A45" i="12"/>
  <c r="G44" i="12"/>
  <c r="A44" i="12"/>
  <c r="G43" i="12"/>
  <c r="A43" i="12"/>
  <c r="G42" i="12"/>
  <c r="A42" i="12"/>
  <c r="G41" i="12"/>
  <c r="A41" i="12"/>
  <c r="G40" i="12"/>
  <c r="A40" i="12"/>
  <c r="G39" i="12"/>
  <c r="A39" i="12"/>
  <c r="G38" i="12"/>
  <c r="A38" i="12"/>
  <c r="G37" i="12"/>
  <c r="A37" i="12"/>
  <c r="G36" i="12"/>
  <c r="A36" i="12"/>
  <c r="G35" i="12"/>
  <c r="A35" i="12"/>
  <c r="G34" i="12"/>
  <c r="A34" i="12"/>
  <c r="G33" i="12"/>
  <c r="A33" i="12"/>
  <c r="G32" i="12"/>
  <c r="A32" i="12"/>
  <c r="G31" i="12"/>
  <c r="A31" i="12"/>
  <c r="G30" i="12"/>
  <c r="A30" i="12"/>
  <c r="G29" i="12"/>
  <c r="A29" i="12"/>
  <c r="G28" i="12"/>
  <c r="A28" i="12"/>
  <c r="G27" i="12"/>
  <c r="A27" i="12"/>
  <c r="G26" i="12"/>
  <c r="A26" i="12"/>
  <c r="G25" i="12"/>
  <c r="A25" i="12"/>
  <c r="G24" i="12"/>
  <c r="A24" i="12"/>
  <c r="G23" i="12"/>
  <c r="A23" i="12"/>
  <c r="G22" i="12"/>
  <c r="A22" i="12"/>
  <c r="G21" i="12"/>
  <c r="A21" i="12"/>
  <c r="G20" i="12"/>
  <c r="A20" i="12"/>
  <c r="G19" i="12"/>
  <c r="A19" i="12"/>
  <c r="G18" i="12"/>
  <c r="A18" i="12"/>
  <c r="G17" i="12"/>
  <c r="A17" i="12"/>
  <c r="G16" i="12"/>
  <c r="A16" i="12"/>
  <c r="G15" i="12"/>
  <c r="A15" i="12"/>
  <c r="G14" i="12"/>
  <c r="A14" i="12"/>
  <c r="G13" i="12"/>
  <c r="A13" i="12"/>
  <c r="G11" i="12"/>
  <c r="A11" i="12"/>
  <c r="G6" i="12"/>
  <c r="A6" i="12"/>
  <c r="G10" i="12"/>
  <c r="A10" i="12"/>
  <c r="G9" i="12"/>
  <c r="A9" i="12"/>
  <c r="G4" i="12"/>
  <c r="A4" i="12"/>
  <c r="G5" i="12"/>
  <c r="A5" i="12"/>
  <c r="G7" i="12"/>
  <c r="A7" i="12"/>
  <c r="G8" i="12"/>
  <c r="A8" i="12"/>
  <c r="G12" i="12"/>
  <c r="A12" i="12"/>
  <c r="G50" i="11"/>
  <c r="A50" i="11"/>
  <c r="G49" i="11"/>
  <c r="A49" i="11"/>
  <c r="G48" i="11"/>
  <c r="A48" i="11"/>
  <c r="G47" i="11"/>
  <c r="A47" i="11"/>
  <c r="G46" i="11"/>
  <c r="A46" i="11"/>
  <c r="G45" i="11"/>
  <c r="A45" i="11"/>
  <c r="G44" i="11"/>
  <c r="A44" i="11"/>
  <c r="G43" i="11"/>
  <c r="A43" i="11"/>
  <c r="G42" i="11"/>
  <c r="A42" i="11"/>
  <c r="G41" i="11"/>
  <c r="A41" i="11"/>
  <c r="G40" i="11"/>
  <c r="A40" i="11"/>
  <c r="G39" i="11"/>
  <c r="A39" i="11"/>
  <c r="G38" i="11"/>
  <c r="A38" i="11"/>
  <c r="G37" i="11"/>
  <c r="A37" i="11"/>
  <c r="G36" i="11"/>
  <c r="A36" i="11"/>
  <c r="G35" i="11"/>
  <c r="A35" i="11"/>
  <c r="G34" i="11"/>
  <c r="A34" i="11"/>
  <c r="G33" i="11"/>
  <c r="A33" i="11"/>
  <c r="G32" i="11"/>
  <c r="A32" i="11"/>
  <c r="G31" i="11"/>
  <c r="A31" i="11"/>
  <c r="G30" i="11"/>
  <c r="A30" i="11"/>
  <c r="G29" i="11"/>
  <c r="A29" i="11"/>
  <c r="G28" i="11"/>
  <c r="A28" i="11"/>
  <c r="G27" i="11"/>
  <c r="A27" i="11"/>
  <c r="G26" i="11"/>
  <c r="A26" i="11"/>
  <c r="G25" i="11"/>
  <c r="A25" i="11"/>
  <c r="G24" i="11"/>
  <c r="A24" i="11"/>
  <c r="G23" i="11"/>
  <c r="A23" i="11"/>
  <c r="G22" i="11"/>
  <c r="A22" i="11"/>
  <c r="G21" i="11"/>
  <c r="A21" i="11"/>
  <c r="G20" i="11"/>
  <c r="A20" i="11"/>
  <c r="G19" i="11"/>
  <c r="A19" i="11"/>
  <c r="G18" i="11"/>
  <c r="A18" i="11"/>
  <c r="G17" i="11"/>
  <c r="A17" i="11"/>
  <c r="G16" i="11"/>
  <c r="A16" i="11"/>
  <c r="G15" i="11"/>
  <c r="A15" i="11"/>
  <c r="G14" i="11"/>
  <c r="A14" i="11"/>
  <c r="G13" i="11"/>
  <c r="A13" i="11"/>
  <c r="G11" i="11"/>
  <c r="A11" i="11"/>
  <c r="G10" i="11"/>
  <c r="A10" i="11"/>
  <c r="G12" i="11"/>
  <c r="A12" i="11"/>
  <c r="G8" i="11"/>
  <c r="A8" i="11"/>
  <c r="G5" i="11"/>
  <c r="A5" i="11"/>
  <c r="G9" i="11"/>
  <c r="A9" i="11"/>
  <c r="G4" i="11"/>
  <c r="A4" i="11"/>
  <c r="G7" i="11"/>
  <c r="A7" i="11"/>
  <c r="G6" i="11"/>
  <c r="A6" i="11"/>
  <c r="H56" i="10"/>
  <c r="AB55" i="10"/>
  <c r="AA55" i="10"/>
  <c r="Z55" i="10"/>
  <c r="Y55" i="10"/>
  <c r="X55" i="10"/>
  <c r="W55" i="10"/>
  <c r="U55" i="10"/>
  <c r="S55" i="10"/>
  <c r="M55" i="10"/>
  <c r="H55" i="10"/>
  <c r="AC54" i="10"/>
  <c r="AB54" i="10"/>
  <c r="AA54" i="10"/>
  <c r="Z54" i="10"/>
  <c r="Y54" i="10"/>
  <c r="X54" i="10"/>
  <c r="W54" i="10"/>
  <c r="V54" i="10"/>
  <c r="U54" i="10"/>
  <c r="S54" i="10"/>
  <c r="M54" i="10"/>
  <c r="H54" i="10"/>
  <c r="G54" i="10"/>
  <c r="B54" i="10"/>
  <c r="H53" i="10"/>
  <c r="AB52" i="10"/>
  <c r="AA52" i="10"/>
  <c r="Z52" i="10"/>
  <c r="Y52" i="10"/>
  <c r="X52" i="10"/>
  <c r="W52" i="10"/>
  <c r="U52" i="10"/>
  <c r="S52" i="10"/>
  <c r="M52" i="10"/>
  <c r="H52" i="10"/>
  <c r="AC51" i="10"/>
  <c r="AB51" i="10"/>
  <c r="AA51" i="10"/>
  <c r="Z51" i="10"/>
  <c r="Y51" i="10"/>
  <c r="X51" i="10"/>
  <c r="W51" i="10"/>
  <c r="V51" i="10"/>
  <c r="U51" i="10"/>
  <c r="S51" i="10"/>
  <c r="M51" i="10"/>
  <c r="H51" i="10"/>
  <c r="G51" i="10"/>
  <c r="B51" i="10"/>
  <c r="H50" i="10"/>
  <c r="AB49" i="10"/>
  <c r="AA49" i="10"/>
  <c r="Z49" i="10"/>
  <c r="Y49" i="10"/>
  <c r="X49" i="10"/>
  <c r="W49" i="10"/>
  <c r="U49" i="10"/>
  <c r="S49" i="10"/>
  <c r="M49" i="10"/>
  <c r="H49" i="10"/>
  <c r="AC48" i="10"/>
  <c r="AB48" i="10"/>
  <c r="AA48" i="10"/>
  <c r="Z48" i="10"/>
  <c r="Y48" i="10"/>
  <c r="X48" i="10"/>
  <c r="W48" i="10"/>
  <c r="V48" i="10"/>
  <c r="U48" i="10"/>
  <c r="S48" i="10"/>
  <c r="M48" i="10"/>
  <c r="H48" i="10"/>
  <c r="G48" i="10"/>
  <c r="B48" i="10"/>
  <c r="H47" i="10"/>
  <c r="AB46" i="10"/>
  <c r="AA46" i="10"/>
  <c r="Z46" i="10"/>
  <c r="Y46" i="10"/>
  <c r="X46" i="10"/>
  <c r="W46" i="10"/>
  <c r="U46" i="10"/>
  <c r="S46" i="10"/>
  <c r="M46" i="10"/>
  <c r="H46" i="10"/>
  <c r="AC45" i="10"/>
  <c r="AB45" i="10"/>
  <c r="AA45" i="10"/>
  <c r="Z45" i="10"/>
  <c r="Y45" i="10"/>
  <c r="X45" i="10"/>
  <c r="W45" i="10"/>
  <c r="V45" i="10"/>
  <c r="U45" i="10"/>
  <c r="S45" i="10"/>
  <c r="M45" i="10"/>
  <c r="H45" i="10"/>
  <c r="G45" i="10"/>
  <c r="B45" i="10"/>
  <c r="H44" i="10"/>
  <c r="AB43" i="10"/>
  <c r="AA43" i="10"/>
  <c r="Z43" i="10"/>
  <c r="Y43" i="10"/>
  <c r="X43" i="10"/>
  <c r="W43" i="10"/>
  <c r="U43" i="10"/>
  <c r="S43" i="10"/>
  <c r="M43" i="10"/>
  <c r="H43" i="10"/>
  <c r="AC42" i="10"/>
  <c r="AB42" i="10"/>
  <c r="AA42" i="10"/>
  <c r="Z42" i="10"/>
  <c r="Y42" i="10"/>
  <c r="X42" i="10"/>
  <c r="W42" i="10"/>
  <c r="V42" i="10"/>
  <c r="U42" i="10"/>
  <c r="S42" i="10"/>
  <c r="M42" i="10"/>
  <c r="H42" i="10"/>
  <c r="G42" i="10"/>
  <c r="B42" i="10"/>
  <c r="H41" i="10"/>
  <c r="AB40" i="10"/>
  <c r="AA40" i="10"/>
  <c r="Z40" i="10"/>
  <c r="Y40" i="10"/>
  <c r="X40" i="10"/>
  <c r="W40" i="10"/>
  <c r="U40" i="10"/>
  <c r="S40" i="10"/>
  <c r="M40" i="10"/>
  <c r="H40" i="10"/>
  <c r="AC39" i="10"/>
  <c r="AB39" i="10"/>
  <c r="AA39" i="10"/>
  <c r="Z39" i="10"/>
  <c r="Y39" i="10"/>
  <c r="X39" i="10"/>
  <c r="W39" i="10"/>
  <c r="V39" i="10"/>
  <c r="U39" i="10"/>
  <c r="S39" i="10"/>
  <c r="M39" i="10"/>
  <c r="H39" i="10"/>
  <c r="G39" i="10"/>
  <c r="B39" i="10"/>
  <c r="H38" i="10"/>
  <c r="AB37" i="10"/>
  <c r="AA37" i="10"/>
  <c r="Z37" i="10"/>
  <c r="Y37" i="10"/>
  <c r="X37" i="10"/>
  <c r="W37" i="10"/>
  <c r="U37" i="10"/>
  <c r="S37" i="10"/>
  <c r="M37" i="10"/>
  <c r="H37" i="10"/>
  <c r="AC36" i="10"/>
  <c r="AB36" i="10"/>
  <c r="AA36" i="10"/>
  <c r="Z36" i="10"/>
  <c r="Y36" i="10"/>
  <c r="X36" i="10"/>
  <c r="W36" i="10"/>
  <c r="V36" i="10"/>
  <c r="U36" i="10"/>
  <c r="S36" i="10"/>
  <c r="M36" i="10"/>
  <c r="H36" i="10"/>
  <c r="G36" i="10"/>
  <c r="B36" i="10"/>
  <c r="H35" i="10"/>
  <c r="AB34" i="10"/>
  <c r="AA34" i="10"/>
  <c r="Z34" i="10"/>
  <c r="Y34" i="10"/>
  <c r="X34" i="10"/>
  <c r="W34" i="10"/>
  <c r="U34" i="10"/>
  <c r="S34" i="10"/>
  <c r="M34" i="10"/>
  <c r="H34" i="10"/>
  <c r="AC33" i="10"/>
  <c r="AB33" i="10"/>
  <c r="AA33" i="10"/>
  <c r="Z33" i="10"/>
  <c r="Y33" i="10"/>
  <c r="X33" i="10"/>
  <c r="W33" i="10"/>
  <c r="V33" i="10"/>
  <c r="U33" i="10"/>
  <c r="S33" i="10"/>
  <c r="M33" i="10"/>
  <c r="H33" i="10"/>
  <c r="G33" i="10"/>
  <c r="B33" i="10"/>
  <c r="H32" i="10"/>
  <c r="AB31" i="10"/>
  <c r="AA31" i="10"/>
  <c r="Z31" i="10"/>
  <c r="Y31" i="10"/>
  <c r="X31" i="10"/>
  <c r="W31" i="10"/>
  <c r="U31" i="10"/>
  <c r="S31" i="10"/>
  <c r="M31" i="10"/>
  <c r="H31" i="10"/>
  <c r="AC30" i="10"/>
  <c r="AB30" i="10"/>
  <c r="AA30" i="10"/>
  <c r="Z30" i="10"/>
  <c r="Y30" i="10"/>
  <c r="X30" i="10"/>
  <c r="W30" i="10"/>
  <c r="V30" i="10"/>
  <c r="U30" i="10"/>
  <c r="S30" i="10"/>
  <c r="M30" i="10"/>
  <c r="H30" i="10"/>
  <c r="G30" i="10"/>
  <c r="B30" i="10"/>
  <c r="H29" i="10"/>
  <c r="AB28" i="10"/>
  <c r="AA28" i="10"/>
  <c r="Z28" i="10"/>
  <c r="Y28" i="10"/>
  <c r="X28" i="10"/>
  <c r="W28" i="10"/>
  <c r="U28" i="10"/>
  <c r="M28" i="10"/>
  <c r="H28" i="10"/>
  <c r="AC27" i="10"/>
  <c r="AB27" i="10"/>
  <c r="AA27" i="10"/>
  <c r="Z27" i="10"/>
  <c r="Y27" i="10"/>
  <c r="X27" i="10"/>
  <c r="W27" i="10"/>
  <c r="V27" i="10"/>
  <c r="U27" i="10"/>
  <c r="S27" i="10"/>
  <c r="H27" i="10"/>
  <c r="G27" i="10"/>
  <c r="B27" i="10"/>
  <c r="H26" i="10"/>
  <c r="AB25" i="10"/>
  <c r="AA25" i="10"/>
  <c r="Z25" i="10"/>
  <c r="Y25" i="10"/>
  <c r="X25" i="10"/>
  <c r="W25" i="10"/>
  <c r="U25" i="10"/>
  <c r="S25" i="10"/>
  <c r="M25" i="10"/>
  <c r="H25" i="10"/>
  <c r="AC24" i="10"/>
  <c r="AB24" i="10"/>
  <c r="AA24" i="10"/>
  <c r="Z24" i="10"/>
  <c r="Y24" i="10"/>
  <c r="X24" i="10"/>
  <c r="W24" i="10"/>
  <c r="V24" i="10"/>
  <c r="U24" i="10"/>
  <c r="S24" i="10"/>
  <c r="M24" i="10"/>
  <c r="H24" i="10"/>
  <c r="G24" i="10"/>
  <c r="B24" i="10"/>
  <c r="H23" i="10"/>
  <c r="AB22" i="10"/>
  <c r="AA22" i="10"/>
  <c r="Z22" i="10"/>
  <c r="Y22" i="10"/>
  <c r="X22" i="10"/>
  <c r="W22" i="10"/>
  <c r="U22" i="10"/>
  <c r="S22" i="10"/>
  <c r="M22" i="10"/>
  <c r="H22" i="10"/>
  <c r="AC21" i="10"/>
  <c r="AB21" i="10"/>
  <c r="AA21" i="10"/>
  <c r="Z21" i="10"/>
  <c r="Y21" i="10"/>
  <c r="X21" i="10"/>
  <c r="W21" i="10"/>
  <c r="V21" i="10"/>
  <c r="U21" i="10"/>
  <c r="S21" i="10"/>
  <c r="M21" i="10"/>
  <c r="H21" i="10"/>
  <c r="G21" i="10"/>
  <c r="B21" i="10"/>
  <c r="H20" i="10"/>
  <c r="AB19" i="10"/>
  <c r="AA19" i="10"/>
  <c r="Z19" i="10"/>
  <c r="Y19" i="10"/>
  <c r="X19" i="10"/>
  <c r="W19" i="10"/>
  <c r="U19" i="10"/>
  <c r="S19" i="10"/>
  <c r="M19" i="10"/>
  <c r="H19" i="10"/>
  <c r="AC18" i="10"/>
  <c r="AB18" i="10"/>
  <c r="AA18" i="10"/>
  <c r="Z18" i="10"/>
  <c r="Y18" i="10"/>
  <c r="X18" i="10"/>
  <c r="W18" i="10"/>
  <c r="V18" i="10"/>
  <c r="U18" i="10"/>
  <c r="S18" i="10"/>
  <c r="M18" i="10"/>
  <c r="H18" i="10"/>
  <c r="G18" i="10"/>
  <c r="B18" i="10"/>
  <c r="U17" i="10"/>
  <c r="M17" i="10"/>
  <c r="AB16" i="10"/>
  <c r="AA16" i="10"/>
  <c r="Z16" i="10"/>
  <c r="Y16" i="10"/>
  <c r="X16" i="10"/>
  <c r="W16" i="10"/>
  <c r="U16" i="10"/>
  <c r="S16" i="10"/>
  <c r="M16" i="10"/>
  <c r="AB15" i="10"/>
  <c r="AA15" i="10"/>
  <c r="Z15" i="10"/>
  <c r="X15" i="10"/>
  <c r="W15" i="10"/>
  <c r="V15" i="10"/>
  <c r="AC15" i="10" s="1"/>
  <c r="U15" i="10"/>
  <c r="Y15" i="10" s="1"/>
  <c r="S15" i="10"/>
  <c r="M15" i="10"/>
  <c r="AB13" i="10"/>
  <c r="AA13" i="10"/>
  <c r="Z13" i="10"/>
  <c r="Y13" i="10"/>
  <c r="X13" i="10"/>
  <c r="W13" i="10"/>
  <c r="U13" i="10"/>
  <c r="S13" i="10"/>
  <c r="M13" i="10"/>
  <c r="AC12" i="10"/>
  <c r="AB12" i="10"/>
  <c r="AA12" i="10"/>
  <c r="Z12" i="10"/>
  <c r="X12" i="10"/>
  <c r="W12" i="10"/>
  <c r="V12" i="10"/>
  <c r="U12" i="10"/>
  <c r="Y12" i="10" s="1"/>
  <c r="S12" i="10"/>
  <c r="M12" i="10"/>
  <c r="AB10" i="10"/>
  <c r="AA10" i="10"/>
  <c r="Z10" i="10"/>
  <c r="X10" i="10"/>
  <c r="W10" i="10"/>
  <c r="U10" i="10"/>
  <c r="Y10" i="10" s="1"/>
  <c r="S10" i="10"/>
  <c r="M10" i="10"/>
  <c r="AB9" i="10"/>
  <c r="AA9" i="10"/>
  <c r="Z9" i="10"/>
  <c r="X9" i="10"/>
  <c r="W9" i="10"/>
  <c r="V9" i="10"/>
  <c r="AC9" i="10" s="1"/>
  <c r="U9" i="10"/>
  <c r="Y9" i="10" s="1"/>
  <c r="S9" i="10"/>
  <c r="M9" i="10"/>
  <c r="A35" i="9"/>
  <c r="G34" i="9"/>
  <c r="E34" i="9"/>
  <c r="A34" i="9"/>
  <c r="G33" i="9"/>
  <c r="E33" i="9"/>
  <c r="A33" i="9"/>
  <c r="G32" i="9"/>
  <c r="E32" i="9"/>
  <c r="A32" i="9"/>
  <c r="G31" i="9"/>
  <c r="E31" i="9"/>
  <c r="A31" i="9"/>
  <c r="G30" i="9"/>
  <c r="E30" i="9"/>
  <c r="A30" i="9"/>
  <c r="G29" i="9"/>
  <c r="E29" i="9"/>
  <c r="A29" i="9"/>
  <c r="G28" i="9"/>
  <c r="E28" i="9"/>
  <c r="A28" i="9"/>
  <c r="G27" i="9"/>
  <c r="E27" i="9"/>
  <c r="A27" i="9"/>
  <c r="G26" i="9"/>
  <c r="E26" i="9"/>
  <c r="A26" i="9"/>
  <c r="G25" i="9"/>
  <c r="E25" i="9"/>
  <c r="A25" i="9"/>
  <c r="G24" i="9"/>
  <c r="E24" i="9"/>
  <c r="A24" i="9"/>
  <c r="G23" i="9"/>
  <c r="E23" i="9"/>
  <c r="A23" i="9"/>
  <c r="G22" i="9"/>
  <c r="E22" i="9"/>
  <c r="A22" i="9"/>
  <c r="G21" i="9"/>
  <c r="E21" i="9"/>
  <c r="A21" i="9"/>
  <c r="G20" i="9"/>
  <c r="E20" i="9"/>
  <c r="A20" i="9"/>
  <c r="G19" i="9"/>
  <c r="E19" i="9"/>
  <c r="A19" i="9"/>
  <c r="G18" i="9"/>
  <c r="E18" i="9"/>
  <c r="A18" i="9"/>
  <c r="G17" i="9"/>
  <c r="E17" i="9"/>
  <c r="A17" i="9"/>
  <c r="G16" i="9"/>
  <c r="E16" i="9"/>
  <c r="A16" i="9"/>
  <c r="G15" i="9"/>
  <c r="E15" i="9"/>
  <c r="A15" i="9"/>
  <c r="G14" i="9"/>
  <c r="E14" i="9"/>
  <c r="A14" i="9"/>
  <c r="G13" i="9"/>
  <c r="E13" i="9"/>
  <c r="A13" i="9"/>
  <c r="G12" i="9"/>
  <c r="E12" i="9"/>
  <c r="A12" i="9"/>
  <c r="G11" i="9"/>
  <c r="E11" i="9"/>
  <c r="A11" i="9"/>
  <c r="G10" i="9"/>
  <c r="E10" i="9"/>
  <c r="A10" i="9"/>
  <c r="G9" i="9"/>
  <c r="E9" i="9"/>
  <c r="A9" i="9"/>
  <c r="G7" i="9"/>
  <c r="E7" i="9"/>
  <c r="A8" i="9"/>
  <c r="G6" i="9"/>
  <c r="E6" i="9"/>
  <c r="A7" i="9"/>
  <c r="G8" i="9"/>
  <c r="E8" i="9"/>
  <c r="A6" i="9"/>
  <c r="G5" i="9"/>
  <c r="E5" i="9"/>
  <c r="A5" i="9"/>
  <c r="G4" i="9"/>
  <c r="E4" i="9"/>
  <c r="G50" i="8"/>
  <c r="A50" i="8"/>
  <c r="G49" i="8"/>
  <c r="A49" i="8"/>
  <c r="G48" i="8"/>
  <c r="A48" i="8"/>
  <c r="G47" i="8"/>
  <c r="A47" i="8"/>
  <c r="G46" i="8"/>
  <c r="A46" i="8"/>
  <c r="G45" i="8"/>
  <c r="A45" i="8"/>
  <c r="G44" i="8"/>
  <c r="A44" i="8"/>
  <c r="G43" i="8"/>
  <c r="A43" i="8"/>
  <c r="G42" i="8"/>
  <c r="A42" i="8"/>
  <c r="G41" i="8"/>
  <c r="A41" i="8"/>
  <c r="G40" i="8"/>
  <c r="A40" i="8"/>
  <c r="G39" i="8"/>
  <c r="A39" i="8"/>
  <c r="G38" i="8"/>
  <c r="A38" i="8"/>
  <c r="G37" i="8"/>
  <c r="A37" i="8"/>
  <c r="G36" i="8"/>
  <c r="A36" i="8"/>
  <c r="G35" i="8"/>
  <c r="A35" i="8"/>
  <c r="G34" i="8"/>
  <c r="A34" i="8"/>
  <c r="G33" i="8"/>
  <c r="A33" i="8"/>
  <c r="G32" i="8"/>
  <c r="A32" i="8"/>
  <c r="G31" i="8"/>
  <c r="A31" i="8"/>
  <c r="G30" i="8"/>
  <c r="A30" i="8"/>
  <c r="G29" i="8"/>
  <c r="A29" i="8"/>
  <c r="G28" i="8"/>
  <c r="A28" i="8"/>
  <c r="G27" i="8"/>
  <c r="A27" i="8"/>
  <c r="G26" i="8"/>
  <c r="A26" i="8"/>
  <c r="G25" i="8"/>
  <c r="A25" i="8"/>
  <c r="G24" i="8"/>
  <c r="A24" i="8"/>
  <c r="G23" i="8"/>
  <c r="A23" i="8"/>
  <c r="G22" i="8"/>
  <c r="A22" i="8"/>
  <c r="G21" i="8"/>
  <c r="A21" i="8"/>
  <c r="G20" i="8"/>
  <c r="A20" i="8"/>
  <c r="G19" i="8"/>
  <c r="A19" i="8"/>
  <c r="G18" i="8"/>
  <c r="A18" i="8"/>
  <c r="G17" i="8"/>
  <c r="A17" i="8"/>
  <c r="G16" i="8"/>
  <c r="A16" i="8"/>
  <c r="G15" i="8"/>
  <c r="A15" i="8"/>
  <c r="G14" i="8"/>
  <c r="A14" i="8"/>
  <c r="G13" i="8"/>
  <c r="A13" i="8"/>
  <c r="G12" i="8"/>
  <c r="A12" i="8"/>
  <c r="G4" i="8"/>
  <c r="A4" i="8"/>
  <c r="G7" i="8"/>
  <c r="A7" i="8"/>
  <c r="G9" i="8"/>
  <c r="A9" i="8"/>
  <c r="G11" i="8"/>
  <c r="A11" i="8"/>
  <c r="G10" i="8"/>
  <c r="A10" i="8"/>
  <c r="G5" i="8"/>
  <c r="A5" i="8"/>
  <c r="G8" i="8"/>
  <c r="A8" i="8"/>
  <c r="G6" i="8"/>
  <c r="A6" i="8"/>
  <c r="G50" i="7"/>
  <c r="A50" i="7"/>
  <c r="G49" i="7"/>
  <c r="A49" i="7"/>
  <c r="G48" i="7"/>
  <c r="A48" i="7"/>
  <c r="G47" i="7"/>
  <c r="A47" i="7"/>
  <c r="G46" i="7"/>
  <c r="A46" i="7"/>
  <c r="G45" i="7"/>
  <c r="A45" i="7"/>
  <c r="G44" i="7"/>
  <c r="A44" i="7"/>
  <c r="G43" i="7"/>
  <c r="A43" i="7"/>
  <c r="G42" i="7"/>
  <c r="A42" i="7"/>
  <c r="G41" i="7"/>
  <c r="A41" i="7"/>
  <c r="G40" i="7"/>
  <c r="A40" i="7"/>
  <c r="G39" i="7"/>
  <c r="A39" i="7"/>
  <c r="G38" i="7"/>
  <c r="A38" i="7"/>
  <c r="G37" i="7"/>
  <c r="A37" i="7"/>
  <c r="G36" i="7"/>
  <c r="A36" i="7"/>
  <c r="G35" i="7"/>
  <c r="A35" i="7"/>
  <c r="G34" i="7"/>
  <c r="A34" i="7"/>
  <c r="G33" i="7"/>
  <c r="A33" i="7"/>
  <c r="G32" i="7"/>
  <c r="A32" i="7"/>
  <c r="G31" i="7"/>
  <c r="A31" i="7"/>
  <c r="G30" i="7"/>
  <c r="A30" i="7"/>
  <c r="G29" i="7"/>
  <c r="A29" i="7"/>
  <c r="G28" i="7"/>
  <c r="A28" i="7"/>
  <c r="G27" i="7"/>
  <c r="A27" i="7"/>
  <c r="G26" i="7"/>
  <c r="A26" i="7"/>
  <c r="G25" i="7"/>
  <c r="A25" i="7"/>
  <c r="G24" i="7"/>
  <c r="A24" i="7"/>
  <c r="G23" i="7"/>
  <c r="A23" i="7"/>
  <c r="G22" i="7"/>
  <c r="A22" i="7"/>
  <c r="G21" i="7"/>
  <c r="A21" i="7"/>
  <c r="G20" i="7"/>
  <c r="A20" i="7"/>
  <c r="G19" i="7"/>
  <c r="A19" i="7"/>
  <c r="G18" i="7"/>
  <c r="A18" i="7"/>
  <c r="G17" i="7"/>
  <c r="A17" i="7"/>
  <c r="G16" i="7"/>
  <c r="A16" i="7"/>
  <c r="G15" i="7"/>
  <c r="A15" i="7"/>
  <c r="G14" i="7"/>
  <c r="A14" i="7"/>
  <c r="G13" i="7"/>
  <c r="A13" i="7"/>
  <c r="G12" i="7"/>
  <c r="A12" i="7"/>
  <c r="G8" i="7"/>
  <c r="A8" i="7"/>
  <c r="G11" i="7"/>
  <c r="A11" i="7"/>
  <c r="G9" i="7"/>
  <c r="A9" i="7"/>
  <c r="G10" i="7"/>
  <c r="A10" i="7"/>
  <c r="G7" i="7"/>
  <c r="A7" i="7"/>
  <c r="G5" i="7"/>
  <c r="A5" i="7"/>
  <c r="G6" i="7"/>
  <c r="A6" i="7"/>
  <c r="G4" i="7"/>
  <c r="A4" i="7"/>
  <c r="G51" i="6"/>
  <c r="A51" i="6"/>
  <c r="G50" i="6"/>
  <c r="A50" i="6"/>
  <c r="G49" i="6"/>
  <c r="A49" i="6"/>
  <c r="G48" i="6"/>
  <c r="A48" i="6"/>
  <c r="G47" i="6"/>
  <c r="A47" i="6"/>
  <c r="G46" i="6"/>
  <c r="A46" i="6"/>
  <c r="G45" i="6"/>
  <c r="A45" i="6"/>
  <c r="G44" i="6"/>
  <c r="A44" i="6"/>
  <c r="G43" i="6"/>
  <c r="A43" i="6"/>
  <c r="G42" i="6"/>
  <c r="A42" i="6"/>
  <c r="G41" i="6"/>
  <c r="A41" i="6"/>
  <c r="G40" i="6"/>
  <c r="A40" i="6"/>
  <c r="G39" i="6"/>
  <c r="A39" i="6"/>
  <c r="G38" i="6"/>
  <c r="A38" i="6"/>
  <c r="G37" i="6"/>
  <c r="A37" i="6"/>
  <c r="G36" i="6"/>
  <c r="A36" i="6"/>
  <c r="G35" i="6"/>
  <c r="A35" i="6"/>
  <c r="G34" i="6"/>
  <c r="A34" i="6"/>
  <c r="G33" i="6"/>
  <c r="A33" i="6"/>
  <c r="G32" i="6"/>
  <c r="A32" i="6"/>
  <c r="G31" i="6"/>
  <c r="A31" i="6"/>
  <c r="G30" i="6"/>
  <c r="A30" i="6"/>
  <c r="G29" i="6"/>
  <c r="A29" i="6"/>
  <c r="G28" i="6"/>
  <c r="A28" i="6"/>
  <c r="A27" i="6"/>
  <c r="G26" i="6"/>
  <c r="A26" i="6"/>
  <c r="G25" i="6"/>
  <c r="A25" i="6"/>
  <c r="G24" i="6"/>
  <c r="A24" i="6"/>
  <c r="G23" i="6"/>
  <c r="A23" i="6"/>
  <c r="G22" i="6"/>
  <c r="A22" i="6"/>
  <c r="G21" i="6"/>
  <c r="A21" i="6"/>
  <c r="G20" i="6"/>
  <c r="A20" i="6"/>
  <c r="G19" i="6"/>
  <c r="A19" i="6"/>
  <c r="G18" i="6"/>
  <c r="A18" i="6"/>
  <c r="G17" i="6"/>
  <c r="A17" i="6"/>
  <c r="G16" i="6"/>
  <c r="A16" i="6"/>
  <c r="G15" i="6"/>
  <c r="A15" i="6"/>
  <c r="G14" i="6"/>
  <c r="A14" i="6"/>
  <c r="G13" i="6"/>
  <c r="A13" i="6"/>
  <c r="G12" i="6"/>
  <c r="A12" i="6"/>
  <c r="G10" i="6"/>
  <c r="A10" i="6"/>
  <c r="G7" i="6"/>
  <c r="A7" i="6"/>
  <c r="G8" i="6"/>
  <c r="A8" i="6"/>
  <c r="G6" i="6"/>
  <c r="A6" i="6"/>
  <c r="G11" i="6"/>
  <c r="A11" i="6"/>
  <c r="G9" i="6"/>
  <c r="A9" i="6"/>
  <c r="G5" i="6"/>
  <c r="A5" i="6"/>
  <c r="G4" i="6"/>
  <c r="A4" i="6"/>
  <c r="A50" i="5"/>
  <c r="A49" i="5"/>
  <c r="A48" i="5"/>
  <c r="I47" i="5"/>
  <c r="G47" i="5"/>
  <c r="A47" i="5"/>
  <c r="I46" i="5"/>
  <c r="G46" i="5"/>
  <c r="A46" i="5"/>
  <c r="I45" i="5"/>
  <c r="G45" i="5"/>
  <c r="A45" i="5"/>
  <c r="I44" i="5"/>
  <c r="G44" i="5"/>
  <c r="A44" i="5"/>
  <c r="I43" i="5"/>
  <c r="G43" i="5"/>
  <c r="A43" i="5"/>
  <c r="I42" i="5"/>
  <c r="G42" i="5"/>
  <c r="A42" i="5"/>
  <c r="I41" i="5"/>
  <c r="G41" i="5"/>
  <c r="A41" i="5"/>
  <c r="I40" i="5"/>
  <c r="G40" i="5"/>
  <c r="A40" i="5"/>
  <c r="I39" i="5"/>
  <c r="G39" i="5"/>
  <c r="A39" i="5"/>
  <c r="I38" i="5"/>
  <c r="G38" i="5"/>
  <c r="A38" i="5"/>
  <c r="I37" i="5"/>
  <c r="G37" i="5"/>
  <c r="A37" i="5"/>
  <c r="I36" i="5"/>
  <c r="G36" i="5"/>
  <c r="A36" i="5"/>
  <c r="I35" i="5"/>
  <c r="G35" i="5"/>
  <c r="A35" i="5"/>
  <c r="I34" i="5"/>
  <c r="G34" i="5"/>
  <c r="A34" i="5"/>
  <c r="I33" i="5"/>
  <c r="G33" i="5"/>
  <c r="A33" i="5"/>
  <c r="I32" i="5"/>
  <c r="G32" i="5"/>
  <c r="A32" i="5"/>
  <c r="I31" i="5"/>
  <c r="G31" i="5"/>
  <c r="A31" i="5"/>
  <c r="I30" i="5"/>
  <c r="G30" i="5"/>
  <c r="A30" i="5"/>
  <c r="I29" i="5"/>
  <c r="G29" i="5"/>
  <c r="A29" i="5"/>
  <c r="I28" i="5"/>
  <c r="G28" i="5"/>
  <c r="A28" i="5"/>
  <c r="I27" i="5"/>
  <c r="G27" i="5"/>
  <c r="A27" i="5"/>
  <c r="I26" i="5"/>
  <c r="G26" i="5"/>
  <c r="A26" i="5"/>
  <c r="I25" i="5"/>
  <c r="G25" i="5"/>
  <c r="A25" i="5"/>
  <c r="I24" i="5"/>
  <c r="G24" i="5"/>
  <c r="A24" i="5"/>
  <c r="I23" i="5"/>
  <c r="G23" i="5"/>
  <c r="A23" i="5"/>
  <c r="I22" i="5"/>
  <c r="G22" i="5"/>
  <c r="A22" i="5"/>
  <c r="I21" i="5"/>
  <c r="G21" i="5"/>
  <c r="A21" i="5"/>
  <c r="I20" i="5"/>
  <c r="G20" i="5"/>
  <c r="A20" i="5"/>
  <c r="I19" i="5"/>
  <c r="G19" i="5"/>
  <c r="A19" i="5"/>
  <c r="I18" i="5"/>
  <c r="G18" i="5"/>
  <c r="A18" i="5"/>
  <c r="I17" i="5"/>
  <c r="G17" i="5"/>
  <c r="A17" i="5"/>
  <c r="I16" i="5"/>
  <c r="G16" i="5"/>
  <c r="A16" i="5"/>
  <c r="I15" i="5"/>
  <c r="G15" i="5"/>
  <c r="A15" i="5"/>
  <c r="I14" i="5"/>
  <c r="G14" i="5"/>
  <c r="A14" i="5"/>
  <c r="I12" i="5"/>
  <c r="A12" i="5"/>
  <c r="I6" i="5"/>
  <c r="A6" i="5"/>
  <c r="I8" i="5"/>
  <c r="A8" i="5"/>
  <c r="A7" i="5"/>
  <c r="I13" i="5"/>
  <c r="G13" i="5"/>
  <c r="A13" i="5"/>
  <c r="I11" i="5"/>
  <c r="G11" i="5"/>
  <c r="A11" i="5"/>
  <c r="I10" i="5"/>
  <c r="G10" i="5"/>
  <c r="A10" i="5"/>
  <c r="I9" i="5"/>
  <c r="G9" i="5"/>
  <c r="A9" i="5"/>
  <c r="I5" i="5"/>
  <c r="G5" i="5"/>
  <c r="A5" i="5"/>
  <c r="I4" i="5"/>
  <c r="G4" i="5"/>
  <c r="A4" i="5"/>
  <c r="A48" i="4"/>
  <c r="A47" i="4"/>
  <c r="A46" i="4"/>
  <c r="G45" i="4"/>
  <c r="A45" i="4"/>
  <c r="G44" i="4"/>
  <c r="A44" i="4"/>
  <c r="G43" i="4"/>
  <c r="A43" i="4"/>
  <c r="G42" i="4"/>
  <c r="A42" i="4"/>
  <c r="G41" i="4"/>
  <c r="A41" i="4"/>
  <c r="G40" i="4"/>
  <c r="A40" i="4"/>
  <c r="G39" i="4"/>
  <c r="A39" i="4"/>
  <c r="G38" i="4"/>
  <c r="A38" i="4"/>
  <c r="G37" i="4"/>
  <c r="A37" i="4"/>
  <c r="G36" i="4"/>
  <c r="A36" i="4"/>
  <c r="G35" i="4"/>
  <c r="A35" i="4"/>
  <c r="G34" i="4"/>
  <c r="A34" i="4"/>
  <c r="G33" i="4"/>
  <c r="A33" i="4"/>
  <c r="G32" i="4"/>
  <c r="A32" i="4"/>
  <c r="G31" i="4"/>
  <c r="A31" i="4"/>
  <c r="G30" i="4"/>
  <c r="A30" i="4"/>
  <c r="G29" i="4"/>
  <c r="A29" i="4"/>
  <c r="G28" i="4"/>
  <c r="A28" i="4"/>
  <c r="G27" i="4"/>
  <c r="A27" i="4"/>
  <c r="G26" i="4"/>
  <c r="A26" i="4"/>
  <c r="G25" i="4"/>
  <c r="A25" i="4"/>
  <c r="G24" i="4"/>
  <c r="A24" i="4"/>
  <c r="G23" i="4"/>
  <c r="A23" i="4"/>
  <c r="G22" i="4"/>
  <c r="A22" i="4"/>
  <c r="G21" i="4"/>
  <c r="A21" i="4"/>
  <c r="G20" i="4"/>
  <c r="A20" i="4"/>
  <c r="G19" i="4"/>
  <c r="A19" i="4"/>
  <c r="G18" i="4"/>
  <c r="A18" i="4"/>
  <c r="G17" i="4"/>
  <c r="A17" i="4"/>
  <c r="G16" i="4"/>
  <c r="A16" i="4"/>
  <c r="G15" i="4"/>
  <c r="A15" i="4"/>
  <c r="G14" i="4"/>
  <c r="A14" i="4"/>
  <c r="G12" i="4"/>
  <c r="A12" i="4"/>
  <c r="G8" i="4"/>
  <c r="A8" i="4"/>
  <c r="G10" i="4"/>
  <c r="A10" i="4"/>
  <c r="G6" i="4"/>
  <c r="A6" i="4"/>
  <c r="G7" i="4"/>
  <c r="A7" i="4"/>
  <c r="G11" i="4"/>
  <c r="A11" i="4"/>
  <c r="G9" i="4"/>
  <c r="A9" i="4"/>
  <c r="G13" i="4"/>
  <c r="A13" i="4"/>
  <c r="G4" i="4"/>
  <c r="A4" i="4"/>
  <c r="G5" i="4"/>
  <c r="A5" i="4"/>
  <c r="A48" i="3"/>
  <c r="A47" i="3"/>
  <c r="G46" i="3"/>
  <c r="A46" i="3"/>
  <c r="G45" i="3"/>
  <c r="A45" i="3"/>
  <c r="G44" i="3"/>
  <c r="A44" i="3"/>
  <c r="G43" i="3"/>
  <c r="A43" i="3"/>
  <c r="G42" i="3"/>
  <c r="A42" i="3"/>
  <c r="G41" i="3"/>
  <c r="A41" i="3"/>
  <c r="G40" i="3"/>
  <c r="A40" i="3"/>
  <c r="G39" i="3"/>
  <c r="A39" i="3"/>
  <c r="G38" i="3"/>
  <c r="A38" i="3"/>
  <c r="G37" i="3"/>
  <c r="A37" i="3"/>
  <c r="G36" i="3"/>
  <c r="A36" i="3"/>
  <c r="G35" i="3"/>
  <c r="A35" i="3"/>
  <c r="G34" i="3"/>
  <c r="A34" i="3"/>
  <c r="G33" i="3"/>
  <c r="A33" i="3"/>
  <c r="G32" i="3"/>
  <c r="A32" i="3"/>
  <c r="G31" i="3"/>
  <c r="A31" i="3"/>
  <c r="G30" i="3"/>
  <c r="A30" i="3"/>
  <c r="G29" i="3"/>
  <c r="A29" i="3"/>
  <c r="G28" i="3"/>
  <c r="A28" i="3"/>
  <c r="G27" i="3"/>
  <c r="A27" i="3"/>
  <c r="G26" i="3"/>
  <c r="A26" i="3"/>
  <c r="G25" i="3"/>
  <c r="A25" i="3"/>
  <c r="G24" i="3"/>
  <c r="A24" i="3"/>
  <c r="G23" i="3"/>
  <c r="A23" i="3"/>
  <c r="G22" i="3"/>
  <c r="A22" i="3"/>
  <c r="G21" i="3"/>
  <c r="A21" i="3"/>
  <c r="G20" i="3"/>
  <c r="A20" i="3"/>
  <c r="G19" i="3"/>
  <c r="A19" i="3"/>
  <c r="G18" i="3"/>
  <c r="A18" i="3"/>
  <c r="G17" i="3"/>
  <c r="A17" i="3"/>
  <c r="G16" i="3"/>
  <c r="A16" i="3"/>
  <c r="G15" i="3"/>
  <c r="A15" i="3"/>
  <c r="G14" i="3"/>
  <c r="A14" i="3"/>
  <c r="G13" i="3"/>
  <c r="A13" i="3"/>
  <c r="G5" i="3"/>
  <c r="A5" i="3"/>
  <c r="G8" i="3"/>
  <c r="A8" i="3"/>
  <c r="G4" i="3"/>
  <c r="A4" i="3"/>
  <c r="G11" i="3"/>
  <c r="A11" i="3"/>
  <c r="G9" i="3"/>
  <c r="A9" i="3"/>
  <c r="G7" i="3"/>
  <c r="A7" i="3"/>
  <c r="A6" i="3"/>
  <c r="G12" i="3"/>
  <c r="A12" i="3"/>
  <c r="G10" i="3"/>
  <c r="A10" i="3"/>
  <c r="H50" i="2"/>
  <c r="AB49" i="2"/>
  <c r="AA49" i="2"/>
  <c r="Z49" i="2"/>
  <c r="Y49" i="2"/>
  <c r="X49" i="2"/>
  <c r="W49" i="2"/>
  <c r="U49" i="2"/>
  <c r="S49" i="2"/>
  <c r="M49" i="2"/>
  <c r="H49" i="2"/>
  <c r="AC48" i="2"/>
  <c r="AB48" i="2"/>
  <c r="AA48" i="2"/>
  <c r="Z48" i="2"/>
  <c r="Y48" i="2"/>
  <c r="X48" i="2"/>
  <c r="W48" i="2"/>
  <c r="V48" i="2"/>
  <c r="U48" i="2"/>
  <c r="S48" i="2"/>
  <c r="M48" i="2"/>
  <c r="H48" i="2"/>
  <c r="G48" i="2"/>
  <c r="B48" i="2"/>
  <c r="H47" i="2"/>
  <c r="AB46" i="2"/>
  <c r="AA46" i="2"/>
  <c r="Z46" i="2"/>
  <c r="Y46" i="2"/>
  <c r="X46" i="2"/>
  <c r="W46" i="2"/>
  <c r="U46" i="2"/>
  <c r="S46" i="2"/>
  <c r="M46" i="2"/>
  <c r="H46" i="2"/>
  <c r="AC45" i="2"/>
  <c r="AB45" i="2"/>
  <c r="AA45" i="2"/>
  <c r="Z45" i="2"/>
  <c r="Y45" i="2"/>
  <c r="X45" i="2"/>
  <c r="W45" i="2"/>
  <c r="V45" i="2"/>
  <c r="U45" i="2"/>
  <c r="S45" i="2"/>
  <c r="M45" i="2"/>
  <c r="H45" i="2"/>
  <c r="G45" i="2"/>
  <c r="B45" i="2"/>
  <c r="H44" i="2"/>
  <c r="AB43" i="2"/>
  <c r="AA43" i="2"/>
  <c r="Z43" i="2"/>
  <c r="Y43" i="2"/>
  <c r="X43" i="2"/>
  <c r="W43" i="2"/>
  <c r="U43" i="2"/>
  <c r="S43" i="2"/>
  <c r="M43" i="2"/>
  <c r="H43" i="2"/>
  <c r="AC42" i="2"/>
  <c r="AB42" i="2"/>
  <c r="AA42" i="2"/>
  <c r="Z42" i="2"/>
  <c r="Y42" i="2"/>
  <c r="X42" i="2"/>
  <c r="W42" i="2"/>
  <c r="V42" i="2"/>
  <c r="U42" i="2"/>
  <c r="S42" i="2"/>
  <c r="M42" i="2"/>
  <c r="H42" i="2"/>
  <c r="G42" i="2"/>
  <c r="B42" i="2"/>
  <c r="H41" i="2"/>
  <c r="AB40" i="2"/>
  <c r="AA40" i="2"/>
  <c r="Z40" i="2"/>
  <c r="Y40" i="2"/>
  <c r="X40" i="2"/>
  <c r="W40" i="2"/>
  <c r="U40" i="2"/>
  <c r="S40" i="2"/>
  <c r="M40" i="2"/>
  <c r="H40" i="2"/>
  <c r="AC39" i="2"/>
  <c r="AB39" i="2"/>
  <c r="AA39" i="2"/>
  <c r="Z39" i="2"/>
  <c r="Y39" i="2"/>
  <c r="X39" i="2"/>
  <c r="W39" i="2"/>
  <c r="V39" i="2"/>
  <c r="U39" i="2"/>
  <c r="S39" i="2"/>
  <c r="M39" i="2"/>
  <c r="H39" i="2"/>
  <c r="G39" i="2"/>
  <c r="B39" i="2"/>
  <c r="H38" i="2"/>
  <c r="AB37" i="2"/>
  <c r="AA37" i="2"/>
  <c r="Z37" i="2"/>
  <c r="Y37" i="2"/>
  <c r="X37" i="2"/>
  <c r="W37" i="2"/>
  <c r="U37" i="2"/>
  <c r="S37" i="2"/>
  <c r="M37" i="2"/>
  <c r="H37" i="2"/>
  <c r="AC36" i="2"/>
  <c r="AB36" i="2"/>
  <c r="AA36" i="2"/>
  <c r="Z36" i="2"/>
  <c r="Y36" i="2"/>
  <c r="X36" i="2"/>
  <c r="W36" i="2"/>
  <c r="V36" i="2"/>
  <c r="U36" i="2"/>
  <c r="S36" i="2"/>
  <c r="M36" i="2"/>
  <c r="H36" i="2"/>
  <c r="G36" i="2"/>
  <c r="B36" i="2"/>
  <c r="H35" i="2"/>
  <c r="AB34" i="2"/>
  <c r="AA34" i="2"/>
  <c r="Z34" i="2"/>
  <c r="Y34" i="2"/>
  <c r="X34" i="2"/>
  <c r="W34" i="2"/>
  <c r="U34" i="2"/>
  <c r="S34" i="2"/>
  <c r="M34" i="2"/>
  <c r="H34" i="2"/>
  <c r="AC33" i="2"/>
  <c r="AB33" i="2"/>
  <c r="AA33" i="2"/>
  <c r="Z33" i="2"/>
  <c r="Y33" i="2"/>
  <c r="X33" i="2"/>
  <c r="W33" i="2"/>
  <c r="V33" i="2"/>
  <c r="U33" i="2"/>
  <c r="S33" i="2"/>
  <c r="M33" i="2"/>
  <c r="H33" i="2"/>
  <c r="G33" i="2"/>
  <c r="B33" i="2"/>
  <c r="H32" i="2"/>
  <c r="AB31" i="2"/>
  <c r="AA31" i="2"/>
  <c r="Z31" i="2"/>
  <c r="Y31" i="2"/>
  <c r="X31" i="2"/>
  <c r="W31" i="2"/>
  <c r="U31" i="2"/>
  <c r="S31" i="2"/>
  <c r="M31" i="2"/>
  <c r="H31" i="2"/>
  <c r="AC30" i="2"/>
  <c r="AB30" i="2"/>
  <c r="AA30" i="2"/>
  <c r="Z30" i="2"/>
  <c r="Y30" i="2"/>
  <c r="X30" i="2"/>
  <c r="W30" i="2"/>
  <c r="V30" i="2"/>
  <c r="U30" i="2"/>
  <c r="S30" i="2"/>
  <c r="M30" i="2"/>
  <c r="H30" i="2"/>
  <c r="G30" i="2"/>
  <c r="B30" i="2"/>
  <c r="H29" i="2"/>
  <c r="AB28" i="2"/>
  <c r="AA28" i="2"/>
  <c r="Z28" i="2"/>
  <c r="Y28" i="2"/>
  <c r="X28" i="2"/>
  <c r="W28" i="2"/>
  <c r="U28" i="2"/>
  <c r="S28" i="2"/>
  <c r="M28" i="2"/>
  <c r="H28" i="2"/>
  <c r="AC27" i="2"/>
  <c r="AB27" i="2"/>
  <c r="AA27" i="2"/>
  <c r="Z27" i="2"/>
  <c r="Y27" i="2"/>
  <c r="X27" i="2"/>
  <c r="W27" i="2"/>
  <c r="V27" i="2"/>
  <c r="U27" i="2"/>
  <c r="S27" i="2"/>
  <c r="M27" i="2"/>
  <c r="H27" i="2"/>
  <c r="G27" i="2"/>
  <c r="B27" i="2"/>
  <c r="H26" i="2"/>
  <c r="AB25" i="2"/>
  <c r="AA25" i="2"/>
  <c r="Z25" i="2"/>
  <c r="Y25" i="2"/>
  <c r="X25" i="2"/>
  <c r="W25" i="2"/>
  <c r="U25" i="2"/>
  <c r="S25" i="2"/>
  <c r="M25" i="2"/>
  <c r="H25" i="2"/>
  <c r="AC24" i="2"/>
  <c r="AB24" i="2"/>
  <c r="AA24" i="2"/>
  <c r="Z24" i="2"/>
  <c r="Y24" i="2"/>
  <c r="X24" i="2"/>
  <c r="W24" i="2"/>
  <c r="V24" i="2"/>
  <c r="U24" i="2"/>
  <c r="S24" i="2"/>
  <c r="M24" i="2"/>
  <c r="H24" i="2"/>
  <c r="G24" i="2"/>
  <c r="B24" i="2"/>
  <c r="H23" i="2"/>
  <c r="AB22" i="2"/>
  <c r="AA22" i="2"/>
  <c r="Z22" i="2"/>
  <c r="Y22" i="2"/>
  <c r="X22" i="2"/>
  <c r="W22" i="2"/>
  <c r="U22" i="2"/>
  <c r="S22" i="2"/>
  <c r="M22" i="2"/>
  <c r="H22" i="2"/>
  <c r="AC21" i="2"/>
  <c r="AB21" i="2"/>
  <c r="AA21" i="2"/>
  <c r="Z21" i="2"/>
  <c r="Y21" i="2"/>
  <c r="X21" i="2"/>
  <c r="W21" i="2"/>
  <c r="V21" i="2"/>
  <c r="U21" i="2"/>
  <c r="S21" i="2"/>
  <c r="M21" i="2"/>
  <c r="H21" i="2"/>
  <c r="G21" i="2"/>
  <c r="B21" i="2"/>
  <c r="H20" i="2"/>
  <c r="AB19" i="2"/>
  <c r="AA19" i="2"/>
  <c r="Z19" i="2"/>
  <c r="Y19" i="2"/>
  <c r="X19" i="2"/>
  <c r="W19" i="2"/>
  <c r="U19" i="2"/>
  <c r="S19" i="2"/>
  <c r="M19" i="2"/>
  <c r="H19" i="2"/>
  <c r="AC18" i="2"/>
  <c r="AB18" i="2"/>
  <c r="AA18" i="2"/>
  <c r="Z18" i="2"/>
  <c r="Y18" i="2"/>
  <c r="X18" i="2"/>
  <c r="W18" i="2"/>
  <c r="V18" i="2"/>
  <c r="U18" i="2"/>
  <c r="S18" i="2"/>
  <c r="M18" i="2"/>
  <c r="H18" i="2"/>
  <c r="G18" i="2"/>
  <c r="B18" i="2"/>
  <c r="AB16" i="2"/>
  <c r="AA16" i="2"/>
  <c r="Z16" i="2"/>
  <c r="X16" i="2"/>
  <c r="W16" i="2"/>
  <c r="U16" i="2"/>
  <c r="Y16" i="2" s="1"/>
  <c r="M16" i="2"/>
  <c r="AC15" i="2"/>
  <c r="AB15" i="2"/>
  <c r="AA15" i="2"/>
  <c r="Z15" i="2"/>
  <c r="Y15" i="2"/>
  <c r="X15" i="2"/>
  <c r="W15" i="2"/>
  <c r="V15" i="2"/>
  <c r="U15" i="2"/>
  <c r="S15" i="2"/>
  <c r="M15" i="2"/>
  <c r="AB13" i="2"/>
  <c r="AA13" i="2"/>
  <c r="Z13" i="2"/>
  <c r="X13" i="2"/>
  <c r="W13" i="2"/>
  <c r="U13" i="2"/>
  <c r="Y13" i="2" s="1"/>
  <c r="S13" i="2"/>
  <c r="M13" i="2"/>
  <c r="AC12" i="2"/>
  <c r="AB12" i="2"/>
  <c r="AA12" i="2"/>
  <c r="Z12" i="2"/>
  <c r="X12" i="2"/>
  <c r="W12" i="2"/>
  <c r="V12" i="2"/>
  <c r="U12" i="2"/>
  <c r="Y12" i="2" s="1"/>
  <c r="S12" i="2"/>
  <c r="M12" i="2"/>
  <c r="AB10" i="2"/>
  <c r="AA10" i="2"/>
  <c r="Z10" i="2"/>
  <c r="X10" i="2"/>
  <c r="W10" i="2"/>
  <c r="U10" i="2"/>
  <c r="Y10" i="2" s="1"/>
  <c r="S10" i="2"/>
  <c r="M10" i="2"/>
  <c r="AC9" i="2"/>
  <c r="AB9" i="2"/>
  <c r="AA9" i="2"/>
  <c r="Z9" i="2"/>
  <c r="X9" i="2"/>
  <c r="W9" i="2"/>
  <c r="V9" i="2"/>
  <c r="U9" i="2"/>
  <c r="Y9" i="2" s="1"/>
  <c r="S9" i="2"/>
  <c r="M9" i="2"/>
  <c r="H9" i="10" l="1"/>
  <c r="H10" i="10" s="1"/>
  <c r="H15" i="10"/>
  <c r="H16" i="10" s="1"/>
  <c r="H12" i="10"/>
  <c r="H13" i="10" s="1"/>
  <c r="H15" i="2"/>
  <c r="G15" i="2" s="1"/>
  <c r="H12" i="2"/>
  <c r="B12" i="2" s="1"/>
  <c r="H9" i="2"/>
  <c r="H10" i="2" s="1"/>
  <c r="H11" i="2" s="1"/>
  <c r="B9" i="10" l="1"/>
  <c r="H11" i="10"/>
  <c r="G9" i="10"/>
  <c r="B15" i="10"/>
  <c r="H17" i="10"/>
  <c r="G15" i="10"/>
  <c r="H14" i="10"/>
  <c r="B12" i="10"/>
  <c r="G12" i="10"/>
  <c r="H16" i="2"/>
  <c r="H17" i="2"/>
  <c r="B15" i="2"/>
  <c r="G12" i="2"/>
  <c r="H13" i="2"/>
  <c r="H14" i="2"/>
  <c r="G9" i="2"/>
  <c r="B9" i="2"/>
</calcChain>
</file>

<file path=xl/sharedStrings.xml><?xml version="1.0" encoding="utf-8"?>
<sst xmlns="http://schemas.openxmlformats.org/spreadsheetml/2006/main" count="581" uniqueCount="233">
  <si>
    <t>NÁVOD K POUŽITÍ EXCELU - aktualizovaná verze pro rok 2006 - pro kategorii Chlapci, časy elektricky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</si>
  <si>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</si>
  <si>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</si>
  <si>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</si>
  <si>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rPr>
        <sz val="10"/>
        <color rgb="FF000000"/>
        <rFont val="Arial CE"/>
      </rPr>
      <t xml:space="preserve">není provázána s jednotlivými disciplínami. </t>
    </r>
    <r>
      <rPr>
        <b/>
        <sz val="10"/>
        <color rgb="FF000000"/>
        <rFont val="Arial CE"/>
      </rPr>
      <t>Nepište nikdy do barevně označených buněk</t>
    </r>
    <r>
      <rPr>
        <sz val="10"/>
        <color rgb="FF000000"/>
        <rFont val="Arial CE"/>
      </rPr>
      <t xml:space="preserve">, ani </t>
    </r>
    <r>
      <rPr>
        <b/>
        <sz val="10"/>
        <color rgb="FF000000"/>
        <rFont val="Arial CE"/>
      </rPr>
      <t>obsah</t>
    </r>
    <r>
      <rPr>
        <sz val="10"/>
        <color rgb="FF000000"/>
        <rFont val="Arial CE"/>
      </rPr>
      <t xml:space="preserve"> </t>
    </r>
  </si>
  <si>
    <r>
      <rPr>
        <b/>
        <sz val="10"/>
        <color rgb="FF000000"/>
        <rFont val="Arial CE"/>
      </rPr>
      <t>těchto buněk nemažte (klávesou DEL)</t>
    </r>
    <r>
      <rPr>
        <sz val="10"/>
        <color rgb="FF000000"/>
        <rFont val="Arial CE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</si>
  <si>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</si>
  <si>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</si>
  <si>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rPr>
        <sz val="10"/>
        <color rgb="FF000000"/>
        <rFont val="Arial CE"/>
      </rPr>
      <t xml:space="preserve">tento soubor pod jiným jménem, nejlépe pod takovým, které vystihuje závod, který chcete obodovat </t>
    </r>
    <r>
      <rPr>
        <sz val="8"/>
        <color rgb="FF000000"/>
        <rFont val="Arial CE"/>
      </rPr>
      <t>(max. 8 znaků)</t>
    </r>
    <r>
      <rPr>
        <sz val="10"/>
        <color rgb="FF000000"/>
        <rFont val="Arial CE"/>
      </rPr>
      <t>.</t>
    </r>
  </si>
  <si>
    <r>
      <rPr>
        <sz val="10"/>
        <color rgb="FF000000"/>
        <rFont val="Arial CE"/>
      </rPr>
      <t xml:space="preserve">Například : </t>
    </r>
    <r>
      <rPr>
        <b/>
        <sz val="10"/>
        <color rgb="FF000000"/>
        <rFont val="Arial CE"/>
      </rPr>
      <t>okres-06-chlapci</t>
    </r>
    <r>
      <rPr>
        <sz val="10"/>
        <color rgb="FF000000"/>
        <rFont val="Arial CE"/>
      </rPr>
      <t xml:space="preserve"> což označuje okresní kolo v r. 2006, nebo </t>
    </r>
    <r>
      <rPr>
        <b/>
        <sz val="10"/>
        <color rgb="FF000000"/>
        <rFont val="Arial CE"/>
      </rPr>
      <t>CL-2006-chlapci</t>
    </r>
    <r>
      <rPr>
        <sz val="10"/>
        <color rgb="FF000000"/>
        <rFont val="Arial CE"/>
      </rPr>
      <t xml:space="preserve"> - okres Č.Lípa v r. 2006</t>
    </r>
  </si>
  <si>
    <r>
      <rPr>
        <sz val="10"/>
        <color rgb="FF000000"/>
        <rFont val="Arial CE"/>
      </rPr>
      <t xml:space="preserve">nebo       : </t>
    </r>
    <r>
      <rPr>
        <b/>
        <sz val="10"/>
        <color rgb="FF000000"/>
        <rFont val="Arial CE"/>
      </rPr>
      <t>kr-HKR06-chlapci</t>
    </r>
    <r>
      <rPr>
        <sz val="10"/>
        <color rgb="FF000000"/>
        <rFont val="Arial CE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</si>
  <si>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</si>
  <si>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</si>
  <si>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</si>
  <si>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r>
      <rPr>
        <sz val="10"/>
        <color rgb="FF000000"/>
        <rFont val="Arial CE"/>
      </rPr>
      <t xml:space="preserve">Tento soubor - s názvem </t>
    </r>
    <r>
      <rPr>
        <b/>
        <sz val="10"/>
        <color rgb="FF000000"/>
        <rFont val="Arial CE"/>
      </rPr>
      <t>CornSW06-Chlapci (elektricke casy).xls</t>
    </r>
    <r>
      <rPr>
        <sz val="10"/>
        <color rgb="FF000000"/>
        <rFont val="Arial CE"/>
      </rPr>
      <t xml:space="preserve"> - si ponechávejte stále ve stejném stavu </t>
    </r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</si>
  <si>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</si>
  <si>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</si>
  <si>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</si>
  <si>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rPr>
        <b/>
        <sz val="10"/>
        <color rgb="FF000000"/>
        <rFont val="Arial CE"/>
      </rPr>
      <t>U celkové tabulky</t>
    </r>
    <r>
      <rPr>
        <sz val="10"/>
        <color rgb="FF000000"/>
        <rFont val="Arial CE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</si>
  <si>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</si>
  <si>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</si>
  <si>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rPr>
        <b/>
        <sz val="10"/>
        <color rgb="FF000000"/>
        <rFont val="Arial CE"/>
      </rPr>
      <t>seřazení dat</t>
    </r>
    <r>
      <rPr>
        <sz val="10"/>
        <color rgb="FF000000"/>
        <rFont val="Arial CE"/>
      </rPr>
      <t xml:space="preserve"> (Označit blok buněk E9 až T56, pak DATA - SEŘADIT  podle sloupce H - sestupně - OK)</t>
    </r>
  </si>
  <si>
    <t>5.</t>
  </si>
  <si>
    <r>
      <rPr>
        <b/>
        <sz val="10"/>
        <color rgb="FF000000"/>
        <rFont val="Arial CE"/>
      </rPr>
      <t xml:space="preserve">U jednotlivých disciplín </t>
    </r>
    <r>
      <rPr>
        <sz val="10"/>
        <color rgb="FF000000"/>
        <rFont val="Arial CE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</si>
  <si>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</si>
  <si>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</si>
  <si>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</si>
  <si>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rPr>
        <sz val="10"/>
        <color rgb="FF000000"/>
        <rFont val="Arial CE"/>
      </rPr>
      <t xml:space="preserve">jednotlivých listů, tj.   </t>
    </r>
    <r>
      <rPr>
        <b/>
        <sz val="10"/>
        <color rgb="FF000000"/>
        <rFont val="Arial CE"/>
      </rPr>
      <t xml:space="preserve">E9.T56, </t>
    </r>
    <r>
      <rPr>
        <sz val="10"/>
        <color rgb="FF000000"/>
        <rFont val="Arial CE"/>
      </rPr>
      <t>jinak se může stát, že řazení nebude</t>
    </r>
    <r>
      <rPr>
        <b/>
        <sz val="10"/>
        <color rgb="FF000000"/>
        <rFont val="Arial CE"/>
      </rPr>
      <t xml:space="preserve">  </t>
    </r>
    <r>
      <rPr>
        <sz val="10"/>
        <color rgb="FF000000"/>
        <rFont val="Arial CE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</si>
  <si>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</si>
  <si>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</si>
  <si>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</si>
  <si>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</si>
  <si>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rPr>
        <sz val="10"/>
        <color rgb="FF000000"/>
        <rFont val="Arial CE"/>
      </rPr>
      <t xml:space="preserve">tehdy, chcete-li </t>
    </r>
    <r>
      <rPr>
        <b/>
        <sz val="10"/>
        <color rgb="FF000000"/>
        <rFont val="Arial CE"/>
      </rPr>
      <t>vytisknout</t>
    </r>
    <r>
      <rPr>
        <sz val="10"/>
        <color rgb="FF000000"/>
        <rFont val="Arial CE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</si>
  <si>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</si>
  <si>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</si>
  <si>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</si>
  <si>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rPr>
        <sz val="10"/>
        <color rgb="FF000000"/>
        <rFont val="Arial CE"/>
      </rPr>
      <t xml:space="preserve">Vezměte na vědomí, že </t>
    </r>
    <r>
      <rPr>
        <b/>
        <sz val="10"/>
        <color rgb="FF000000"/>
        <rFont val="Arial CE"/>
      </rPr>
      <t>tato bodovací pomůcka je "jen" pro 16 družstev</t>
    </r>
    <r>
      <rPr>
        <sz val="10"/>
        <color rgb="FF000000"/>
        <rFont val="Arial CE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</si>
  <si>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</si>
  <si>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</si>
  <si>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rPr>
        <b/>
        <sz val="10"/>
        <color rgb="FF000000"/>
        <rFont val="Arial CE"/>
      </rPr>
      <t xml:space="preserve">Tabulky pro </t>
    </r>
    <r>
      <rPr>
        <sz val="10"/>
        <color rgb="FF000000"/>
        <rFont val="Arial CE"/>
      </rPr>
      <t>jednotlivé</t>
    </r>
    <r>
      <rPr>
        <b/>
        <sz val="10"/>
        <color rgb="FF000000"/>
        <rFont val="Arial CE"/>
      </rPr>
      <t xml:space="preserve"> disciplíny jsou tedy maximálně pro 48 závodníků</t>
    </r>
    <r>
      <rPr>
        <sz val="10"/>
        <color rgb="FF000000"/>
        <rFont val="Arial CE"/>
      </rPr>
      <t xml:space="preserve"> (jedna stránka u každé disciplíny). </t>
    </r>
  </si>
  <si>
    <t>9.</t>
  </si>
  <si>
    <r>
      <rPr>
        <sz val="10"/>
        <color rgb="FF000000"/>
        <rFont val="Arial CE"/>
      </rPr>
      <t xml:space="preserve">Údaje za </t>
    </r>
    <r>
      <rPr>
        <b/>
        <sz val="10"/>
        <color rgb="FF000000"/>
        <rFont val="Arial CE"/>
      </rPr>
      <t>každé družstvo zapisujte na dva k tomu určené řádky</t>
    </r>
    <r>
      <rPr>
        <sz val="10"/>
        <color rgb="FF000000"/>
        <rFont val="Arial CE"/>
      </rPr>
      <t>, další řádek je vždy mezera mezi družstvy.</t>
    </r>
  </si>
  <si>
    <r>
      <rPr>
        <sz val="10"/>
        <color rgb="FF000000"/>
        <rFont val="Arial CE"/>
      </rPr>
      <t xml:space="preserve">Vždy první řádky pro družstva jsou </t>
    </r>
    <r>
      <rPr>
        <b/>
        <sz val="10"/>
        <color rgb="FF000000"/>
        <rFont val="Arial CE"/>
      </rPr>
      <t>ve sloupcích B a G</t>
    </r>
    <r>
      <rPr>
        <sz val="10"/>
        <color rgb="FF000000"/>
        <rFont val="Arial CE"/>
      </rPr>
      <t xml:space="preserve"> označeny pro lepší orientaci </t>
    </r>
    <r>
      <rPr>
        <b/>
        <sz val="10"/>
        <color rgb="FF000000"/>
        <rFont val="Arial CE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</si>
  <si>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</si>
  <si>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</si>
  <si>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</si>
  <si>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</si>
  <si>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</si>
  <si>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</si>
  <si>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</si>
  <si>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rPr>
        <b/>
        <sz val="10"/>
        <color rgb="FF000000"/>
        <rFont val="Arial CE"/>
      </rPr>
      <t>Potřebnou administrativu závodu</t>
    </r>
    <r>
      <rPr>
        <sz val="10"/>
        <color rgb="FF000000"/>
        <rFont val="Arial CE"/>
      </rPr>
      <t xml:space="preserve"> (startovní listiny, zápisy pro rozhodčí) </t>
    </r>
    <r>
      <rPr>
        <b/>
        <sz val="10"/>
        <color rgb="FF000000"/>
        <rFont val="Arial CE"/>
      </rPr>
      <t>veďte podle svého</t>
    </r>
    <r>
      <rPr>
        <sz val="10"/>
        <color rgb="FF000000"/>
        <rFont val="Arial CE"/>
      </rPr>
      <t>, do celkové</t>
    </r>
  </si>
  <si>
    <t>tabulky zapisujte jen dva nejlepší výkony z každého družstva v každé disciplíně a jeden výkon ze štafety.</t>
  </si>
  <si>
    <r>
      <rPr>
        <b/>
        <sz val="10"/>
        <color rgb="FF000000"/>
        <rFont val="Arial CE"/>
      </rPr>
      <t>Mezi čísly pište čárky</t>
    </r>
    <r>
      <rPr>
        <sz val="10"/>
        <color rgb="FF000000"/>
        <rFont val="Arial CE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</si>
  <si>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</si>
  <si>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rPr>
        <sz val="10"/>
        <color rgb="FF000000"/>
        <rFont val="Arial CE"/>
      </rPr>
      <t xml:space="preserve">Dopustíte-li se </t>
    </r>
    <r>
      <rPr>
        <b/>
        <sz val="10"/>
        <color rgb="FF000000"/>
        <rFont val="Arial CE"/>
      </rPr>
      <t>chyby při zapisování dat</t>
    </r>
    <r>
      <rPr>
        <sz val="10"/>
        <color rgb="FF000000"/>
        <rFont val="Arial CE"/>
      </rPr>
      <t xml:space="preserve">, </t>
    </r>
    <r>
      <rPr>
        <b/>
        <sz val="10"/>
        <color rgb="FF000000"/>
        <rFont val="Arial CE"/>
      </rPr>
      <t>můžete</t>
    </r>
    <r>
      <rPr>
        <sz val="10"/>
        <color rgb="FF000000"/>
        <rFont val="Arial CE"/>
      </rPr>
      <t xml:space="preserve"> je </t>
    </r>
    <r>
      <rPr>
        <b/>
        <sz val="10"/>
        <color rgb="FF000000"/>
        <rFont val="Arial CE"/>
      </rPr>
      <t>kdykoliv opravit</t>
    </r>
    <r>
      <rPr>
        <sz val="10"/>
        <color rgb="FF000000"/>
        <rFont val="Arial CE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</si>
  <si>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</si>
  <si>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</si>
  <si>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</si>
  <si>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</si>
  <si>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</si>
  <si>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</si>
  <si>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</si>
  <si>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řazení dat :</t>
  </si>
  <si>
    <t>Chlapci - elektricky měřené časy</t>
  </si>
  <si>
    <t>označit blok E9.T56</t>
  </si>
  <si>
    <t>kolo :</t>
  </si>
  <si>
    <t>Okresní kolo</t>
  </si>
  <si>
    <t>Data - Seřadit</t>
  </si>
  <si>
    <t>místo:</t>
  </si>
  <si>
    <t>Vyškov</t>
  </si>
  <si>
    <t>datum :</t>
  </si>
  <si>
    <t>20. 9. 2016</t>
  </si>
  <si>
    <t>podle sloupce H - sestupně</t>
  </si>
  <si>
    <t>Body za jednotlivé disciplíny</t>
  </si>
  <si>
    <t>Poř.</t>
  </si>
  <si>
    <t>Škola, obec, ulice</t>
  </si>
  <si>
    <t>zkr.</t>
  </si>
  <si>
    <t>Součet</t>
  </si>
  <si>
    <t>100 m</t>
  </si>
  <si>
    <t>400 m</t>
  </si>
  <si>
    <t>1500 m</t>
  </si>
  <si>
    <t>výška</t>
  </si>
  <si>
    <t>dálka</t>
  </si>
  <si>
    <t>koule</t>
  </si>
  <si>
    <t>štafeta</t>
  </si>
  <si>
    <t>pomoc 1500m</t>
  </si>
  <si>
    <t>pomoc štaf</t>
  </si>
  <si>
    <t>100m</t>
  </si>
  <si>
    <t>400m</t>
  </si>
  <si>
    <t>1500m</t>
  </si>
  <si>
    <t>okres</t>
  </si>
  <si>
    <t>kraje</t>
  </si>
  <si>
    <t>bodů</t>
  </si>
  <si>
    <t>s</t>
  </si>
  <si>
    <t>m : ss,00</t>
  </si>
  <si>
    <t>cm</t>
  </si>
  <si>
    <t>m</t>
  </si>
  <si>
    <t>CHLAPCI</t>
  </si>
  <si>
    <t>Výsledky jednotlivců</t>
  </si>
  <si>
    <t>100 m – chlapci</t>
  </si>
  <si>
    <t>St.č.</t>
  </si>
  <si>
    <t>Jméno</t>
  </si>
  <si>
    <r>
      <rPr>
        <b/>
        <sz val="10"/>
        <color rgb="FF000000"/>
        <rFont val="Arial CE"/>
      </rPr>
      <t>roč. nar</t>
    </r>
    <r>
      <rPr>
        <b/>
        <sz val="12"/>
        <color rgb="FF000000"/>
        <rFont val="Arial CE"/>
      </rPr>
      <t>.</t>
    </r>
  </si>
  <si>
    <t>Škola, ulice, město</t>
  </si>
  <si>
    <t>Výkon</t>
  </si>
  <si>
    <t>Body</t>
  </si>
  <si>
    <r>
      <rPr>
        <b/>
        <sz val="10"/>
        <color rgb="FF000000"/>
        <rFont val="Arial CE"/>
      </rPr>
      <t>Řazení výkonů:</t>
    </r>
    <r>
      <rPr>
        <sz val="10"/>
        <color rgb="FF000000"/>
        <rFont val="Arial CE"/>
      </rPr>
      <t xml:space="preserve"> Označit blok A4..Gn, kde "n"</t>
    </r>
  </si>
  <si>
    <t xml:space="preserve">je číslo řádku, na kterém je poslední zapsaný výkon   </t>
  </si>
  <si>
    <t>Data řadit podle sloupce G sestupně</t>
  </si>
  <si>
    <t xml:space="preserve">Buňky označené touto barvou nikdy </t>
  </si>
  <si>
    <t>nemažte, ani do  nich nic nevpisujte</t>
  </si>
  <si>
    <t>Tisk zadávejte vždy jen pro stranu 1</t>
  </si>
  <si>
    <t>400 m – chlapci</t>
  </si>
  <si>
    <t>roč.nar.</t>
  </si>
  <si>
    <t>1500 m – chlapci</t>
  </si>
  <si>
    <r>
      <rPr>
        <b/>
        <sz val="10"/>
        <color rgb="FF000000"/>
        <rFont val="Arial CE"/>
      </rPr>
      <t>Řazení výkonů:</t>
    </r>
    <r>
      <rPr>
        <sz val="10"/>
        <color rgb="FF000000"/>
        <rFont val="Arial CE"/>
      </rPr>
      <t xml:space="preserve"> Označit blok A4..In, kde "n"</t>
    </r>
  </si>
  <si>
    <t>Data řadit podle sloupce I sestupně</t>
  </si>
  <si>
    <t>výška – chlapci</t>
  </si>
  <si>
    <t>dálka – chlapci</t>
  </si>
  <si>
    <t>koule – chlapci</t>
  </si>
  <si>
    <t>Výsledky štafet</t>
  </si>
  <si>
    <t>chlapci</t>
  </si>
  <si>
    <t>Jména</t>
  </si>
  <si>
    <t>Dívky - elektricky měřené časy</t>
  </si>
  <si>
    <t>60 m</t>
  </si>
  <si>
    <t>200 m</t>
  </si>
  <si>
    <t>800 m</t>
  </si>
  <si>
    <t>pomoc 800m</t>
  </si>
  <si>
    <t>60m</t>
  </si>
  <si>
    <t>200m</t>
  </si>
  <si>
    <t>800m</t>
  </si>
  <si>
    <t>DÍVKY</t>
  </si>
  <si>
    <t>60 m – dívky</t>
  </si>
  <si>
    <t>200 m – dívky</t>
  </si>
  <si>
    <t>800 m – dívky</t>
  </si>
  <si>
    <t>výška – dívky</t>
  </si>
  <si>
    <t>;</t>
  </si>
  <si>
    <t>dálka – dívky</t>
  </si>
  <si>
    <t>koule – dívky</t>
  </si>
  <si>
    <t>dívky</t>
  </si>
  <si>
    <t>ISŠ Slavkov</t>
  </si>
  <si>
    <t>Synková Veronika</t>
  </si>
  <si>
    <t>Gottvaldová Táňa</t>
  </si>
  <si>
    <t>Kolaříková Karolína</t>
  </si>
  <si>
    <t>Holešová Hana</t>
  </si>
  <si>
    <t>Dvořáková Jana</t>
  </si>
  <si>
    <t>Janíčková Barbora</t>
  </si>
  <si>
    <t>GOA Bučovice</t>
  </si>
  <si>
    <t>Schmiedová Eva</t>
  </si>
  <si>
    <t>Vrbacká Aneta</t>
  </si>
  <si>
    <t>Hájková Karolína</t>
  </si>
  <si>
    <t>GY a SOŠZE Vyškov</t>
  </si>
  <si>
    <t>Minařík Jindřich</t>
  </si>
  <si>
    <t>Žalud Adam</t>
  </si>
  <si>
    <t>Rychlík Adam</t>
  </si>
  <si>
    <t>Bárek Jakub</t>
  </si>
  <si>
    <t>Dzurňák Nikolas</t>
  </si>
  <si>
    <t>Florián Libor</t>
  </si>
  <si>
    <t>Radvan Lukáš</t>
  </si>
  <si>
    <t>Žižlavský Dominik</t>
  </si>
  <si>
    <t>Šenk David</t>
  </si>
  <si>
    <t>Martiško Adam</t>
  </si>
  <si>
    <t>Maxián Patrik</t>
  </si>
  <si>
    <t>Sekanina Aleš</t>
  </si>
  <si>
    <t>Zezula Eduard</t>
  </si>
  <si>
    <t>Machálek Pavel</t>
  </si>
  <si>
    <t>Kremr Matěj</t>
  </si>
  <si>
    <t>Maruška Ondřej</t>
  </si>
  <si>
    <t>Kyselka Jan</t>
  </si>
  <si>
    <t>Dvořáková Dagmar</t>
  </si>
  <si>
    <t>Šťastná Natálie</t>
  </si>
  <si>
    <t>Doleželová Daniela</t>
  </si>
  <si>
    <t>Slouková Helena</t>
  </si>
  <si>
    <t>Vodičková Kristýna</t>
  </si>
  <si>
    <t>Smolínská Anna</t>
  </si>
  <si>
    <t>Doležel Jakub</t>
  </si>
  <si>
    <t>Urban Eliáš</t>
  </si>
  <si>
    <t>Maitner Michal</t>
  </si>
  <si>
    <t>Vinklárek David</t>
  </si>
  <si>
    <t>Hulka Jakub</t>
  </si>
  <si>
    <t>Hošek Lukáš</t>
  </si>
  <si>
    <t>Štěpánek Hynek</t>
  </si>
  <si>
    <t>Kohoutek Jan</t>
  </si>
  <si>
    <t>Hasíková Lucie</t>
  </si>
  <si>
    <t>Gottwaldová Vendula</t>
  </si>
  <si>
    <t>Vozdecká Eliška</t>
  </si>
  <si>
    <t>Kiliánová Kateřina</t>
  </si>
  <si>
    <t>Pevná Tamara</t>
  </si>
  <si>
    <t>Kocmanová Adéla</t>
  </si>
  <si>
    <t>Pištolová Jana</t>
  </si>
  <si>
    <t>Kaufová Sára</t>
  </si>
  <si>
    <t>Osolsobě Jan</t>
  </si>
  <si>
    <t>Papp Dominik</t>
  </si>
  <si>
    <t>Zmrzlý Jan</t>
  </si>
  <si>
    <t>Strmiska Tomáš</t>
  </si>
  <si>
    <t>Šmétka Patrik</t>
  </si>
  <si>
    <t>Čerinka František</t>
  </si>
  <si>
    <t>Duraja Jakub</t>
  </si>
  <si>
    <t>Kreutzer Lukáš</t>
  </si>
  <si>
    <t>Doležálková Tereza</t>
  </si>
  <si>
    <t>Rozehnal Jakub</t>
  </si>
  <si>
    <t>Gottwaldová Táňa</t>
  </si>
  <si>
    <t>Korábová Petra</t>
  </si>
  <si>
    <t>Urbánková Klára</t>
  </si>
  <si>
    <t>Maňasová Barbora</t>
  </si>
  <si>
    <t>Doležal Jakub</t>
  </si>
  <si>
    <t>Morbitzer Dušan</t>
  </si>
  <si>
    <t xml:space="preserve">Duraja Jakub </t>
  </si>
  <si>
    <t>Gouda Josef</t>
  </si>
  <si>
    <t>Novotný Kamil</t>
  </si>
  <si>
    <t>Žemličková Stanislava (MS)</t>
  </si>
  <si>
    <t>Kůsová Tereza</t>
  </si>
  <si>
    <t>Chládková Andrea</t>
  </si>
  <si>
    <t>Volešová Hana</t>
  </si>
  <si>
    <t>Kupková Aneta</t>
  </si>
  <si>
    <t>Häringová Janica</t>
  </si>
  <si>
    <t>Häringová Jasika</t>
  </si>
  <si>
    <t>Řičánková Nikola</t>
  </si>
  <si>
    <t>Andrýsková Veronika</t>
  </si>
  <si>
    <t>Boukhian Abdhahlah</t>
  </si>
  <si>
    <t>Homolová Michaela</t>
  </si>
  <si>
    <t>Žítková Monika (MS)</t>
  </si>
  <si>
    <t>Papežíková Míša</t>
  </si>
  <si>
    <t>:</t>
  </si>
  <si>
    <t>Skřivánková Michaela (MS)</t>
  </si>
  <si>
    <t>Andrýsková Veronika (MS)</t>
  </si>
  <si>
    <t>Gottwaldová Táňa (MS)</t>
  </si>
  <si>
    <t>Maňasová Bára (MS)</t>
  </si>
  <si>
    <t>GAO Bučovice</t>
  </si>
  <si>
    <t>GAO Bučovice A</t>
  </si>
  <si>
    <t>GAO Bučovice B</t>
  </si>
  <si>
    <t>ISŠ Slavkov A</t>
  </si>
  <si>
    <t>ISŠ Slavkov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</si>
</sst>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.00"/>
    <numFmt numFmtId="165" formatCode="0.0"/>
    <numFmt numFmtId="166" formatCode="00.0"/>
  </numFmts>
  <fonts count="16" x14ac:knownFonts="1">
    <font>
      <sz val="10"/>
      <color rgb="FF000000"/>
      <name val="Arial CE"/>
    </font>
    <font>
      <b/>
      <sz val="10"/>
      <color rgb="FF000000"/>
      <name val="Arial CE"/>
    </font>
    <font>
      <b/>
      <sz val="12"/>
      <color rgb="FF000000"/>
      <name val="Arial CE"/>
    </font>
    <font>
      <sz val="8"/>
      <color rgb="FF000000"/>
      <name val="Arial CE"/>
    </font>
    <font>
      <b/>
      <sz val="8"/>
      <color rgb="FF000000"/>
      <name val="Arial CE"/>
    </font>
    <font>
      <b/>
      <sz val="9"/>
      <color rgb="FF000000"/>
      <name val="Arial CE"/>
    </font>
    <font>
      <sz val="36"/>
      <color rgb="FFFF0000"/>
      <name val="Arial CE"/>
    </font>
    <font>
      <sz val="14"/>
      <color rgb="FF000000"/>
      <name val="Arial CE"/>
    </font>
    <font>
      <b/>
      <sz val="14"/>
      <color rgb="FF000000"/>
      <name val="Arial CE"/>
    </font>
    <font>
      <sz val="12"/>
      <color rgb="FF000000"/>
      <name val="Arial CE"/>
    </font>
    <font>
      <sz val="10"/>
      <color rgb="FFFF0000"/>
      <name val="Arial CE"/>
    </font>
    <font>
      <sz val="9"/>
      <color rgb="FF000000"/>
      <name val="Arial CE"/>
    </font>
    <font>
      <sz val="10"/>
      <color rgb="FF000000"/>
      <name val="Arial"/>
    </font>
    <font>
      <sz val="10"/>
      <color rgb="FFFF0000"/>
      <name val="Arial"/>
    </font>
    <font>
      <sz val="10"/>
      <color theme="1"/>
      <name val="Arial CE"/>
      <charset val="238"/>
    </font>
    <font>
      <sz val="10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00CCFF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E3E3E3"/>
        <bgColor rgb="FFCCFFCC"/>
      </patternFill>
    </fill>
    <fill>
      <patternFill patternType="solid">
        <fgColor rgb="FFCCFFCC"/>
        <bgColor rgb="FFCCFFFF"/>
      </patternFill>
    </fill>
    <fill>
      <patternFill patternType="solid">
        <fgColor rgb="FF00FFFF"/>
        <bgColor rgb="FF00FFFF"/>
      </patternFill>
    </fill>
    <fill>
      <patternFill patternType="solid">
        <fgColor rgb="FF99CCFF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6"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" fillId="2" borderId="0" xfId="0" applyFont="1" applyFill="1" applyProtection="1"/>
    <xf numFmtId="0" fontId="0" fillId="3" borderId="0" xfId="0" applyFill="1" applyProtection="1"/>
    <xf numFmtId="0" fontId="1" fillId="4" borderId="0" xfId="0" applyFont="1" applyFill="1" applyProtection="1"/>
    <xf numFmtId="0" fontId="0" fillId="4" borderId="0" xfId="0" applyFill="1" applyProtection="1"/>
    <xf numFmtId="0" fontId="0" fillId="2" borderId="0" xfId="0" applyFill="1" applyProtection="1"/>
    <xf numFmtId="0" fontId="0" fillId="5" borderId="0" xfId="0" applyFill="1" applyProtection="1"/>
    <xf numFmtId="0" fontId="0" fillId="6" borderId="0" xfId="0" applyFill="1" applyAlignment="1" applyProtection="1">
      <alignment horizontal="left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1" fontId="0" fillId="2" borderId="0" xfId="0" applyNumberFormat="1" applyFill="1" applyAlignment="1" applyProtection="1">
      <alignment horizontal="center"/>
    </xf>
    <xf numFmtId="2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2" fontId="0" fillId="2" borderId="0" xfId="0" applyNumberFormat="1" applyFill="1" applyProtection="1"/>
    <xf numFmtId="0" fontId="0" fillId="2" borderId="0" xfId="0" applyFill="1" applyProtection="1"/>
    <xf numFmtId="0" fontId="2" fillId="7" borderId="0" xfId="0" applyFont="1" applyFill="1" applyAlignment="1" applyProtection="1">
      <alignment horizontal="left"/>
      <protection locked="0"/>
    </xf>
    <xf numFmtId="0" fontId="0" fillId="7" borderId="0" xfId="0" applyFill="1" applyProtection="1">
      <protection locked="0"/>
    </xf>
    <xf numFmtId="0" fontId="1" fillId="7" borderId="0" xfId="0" applyFont="1" applyFill="1" applyProtection="1"/>
    <xf numFmtId="1" fontId="0" fillId="7" borderId="0" xfId="0" applyNumberFormat="1" applyFill="1" applyAlignment="1" applyProtection="1">
      <alignment horizontal="center"/>
    </xf>
    <xf numFmtId="165" fontId="0" fillId="7" borderId="0" xfId="0" applyNumberFormat="1" applyFill="1" applyProtection="1">
      <protection locked="0"/>
    </xf>
    <xf numFmtId="0" fontId="0" fillId="7" borderId="0" xfId="0" applyFill="1" applyAlignment="1" applyProtection="1">
      <alignment horizontal="right"/>
      <protection locked="0"/>
    </xf>
    <xf numFmtId="0" fontId="1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2" fontId="0" fillId="8" borderId="0" xfId="0" applyNumberFormat="1" applyFill="1" applyAlignment="1" applyProtection="1">
      <alignment horizontal="right"/>
      <protection locked="0"/>
    </xf>
    <xf numFmtId="0" fontId="0" fillId="8" borderId="0" xfId="0" applyFill="1" applyAlignment="1" applyProtection="1">
      <alignment horizontal="right"/>
      <protection locked="0"/>
    </xf>
    <xf numFmtId="166" fontId="0" fillId="8" borderId="0" xfId="0" applyNumberForma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1" fillId="7" borderId="0" xfId="0" applyFont="1" applyFill="1" applyProtection="1">
      <protection locked="0"/>
    </xf>
    <xf numFmtId="0" fontId="3" fillId="8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/>
    <xf numFmtId="165" fontId="0" fillId="2" borderId="0" xfId="0" applyNumberFormat="1" applyFill="1" applyProtection="1">
      <protection locked="0"/>
    </xf>
    <xf numFmtId="1" fontId="0" fillId="8" borderId="0" xfId="0" applyNumberForma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4" fillId="8" borderId="0" xfId="0" applyFont="1" applyFill="1" applyAlignment="1" applyProtection="1">
      <alignment horizontal="right"/>
      <protection locked="0"/>
    </xf>
    <xf numFmtId="1" fontId="0" fillId="8" borderId="0" xfId="0" applyNumberFormat="1" applyFill="1" applyAlignment="1" applyProtection="1">
      <alignment horizontal="right"/>
      <protection locked="0"/>
    </xf>
    <xf numFmtId="165" fontId="0" fillId="2" borderId="0" xfId="0" applyNumberFormat="1" applyFill="1" applyProtection="1"/>
    <xf numFmtId="0" fontId="1" fillId="6" borderId="0" xfId="0" applyFont="1" applyFill="1" applyAlignment="1" applyProtection="1">
      <alignment horizontal="center"/>
    </xf>
    <xf numFmtId="0" fontId="1" fillId="8" borderId="0" xfId="0" applyFont="1" applyFill="1" applyProtection="1"/>
    <xf numFmtId="0" fontId="4" fillId="8" borderId="0" xfId="0" applyFont="1" applyFill="1" applyAlignment="1" applyProtection="1">
      <alignment horizontal="center"/>
    </xf>
    <xf numFmtId="1" fontId="4" fillId="6" borderId="0" xfId="0" applyNumberFormat="1" applyFont="1" applyFill="1" applyAlignment="1" applyProtection="1">
      <alignment horizontal="center"/>
    </xf>
    <xf numFmtId="1" fontId="1" fillId="8" borderId="0" xfId="0" applyNumberFormat="1" applyFont="1" applyFill="1" applyAlignment="1" applyProtection="1">
      <alignment horizontal="center"/>
    </xf>
    <xf numFmtId="165" fontId="1" fillId="8" borderId="0" xfId="0" applyNumberFormat="1" applyFont="1" applyFill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2" fontId="5" fillId="8" borderId="0" xfId="0" applyNumberFormat="1" applyFont="1" applyFill="1" applyAlignment="1" applyProtection="1">
      <alignment horizontal="right"/>
    </xf>
    <xf numFmtId="2" fontId="3" fillId="2" borderId="0" xfId="0" applyNumberFormat="1" applyFont="1" applyFill="1" applyAlignment="1" applyProtection="1">
      <alignment horizontal="right"/>
    </xf>
    <xf numFmtId="0" fontId="1" fillId="8" borderId="0" xfId="0" applyFont="1" applyFill="1" applyAlignment="1" applyProtection="1">
      <alignment horizontal="center"/>
    </xf>
    <xf numFmtId="2" fontId="1" fillId="8" borderId="0" xfId="0" applyNumberFormat="1" applyFont="1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1" fillId="9" borderId="0" xfId="0" applyFont="1" applyFill="1" applyProtection="1">
      <protection locked="0"/>
    </xf>
    <xf numFmtId="0" fontId="0" fillId="6" borderId="0" xfId="0" applyFill="1" applyAlignment="1" applyProtection="1">
      <alignment horizontal="center"/>
    </xf>
    <xf numFmtId="1" fontId="1" fillId="6" borderId="0" xfId="0" applyNumberFormat="1" applyFont="1" applyFill="1" applyProtection="1"/>
    <xf numFmtId="2" fontId="0" fillId="2" borderId="0" xfId="0" applyNumberFormat="1" applyFill="1" applyAlignment="1" applyProtection="1">
      <alignment horizontal="center"/>
      <protection locked="0"/>
    </xf>
    <xf numFmtId="0" fontId="1" fillId="9" borderId="0" xfId="0" applyFont="1" applyFill="1" applyAlignment="1" applyProtection="1">
      <alignment horizontal="center"/>
      <protection locked="0"/>
    </xf>
    <xf numFmtId="0" fontId="1" fillId="8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1" fontId="0" fillId="2" borderId="0" xfId="0" applyNumberFormat="1" applyFill="1" applyAlignment="1" applyProtection="1">
      <alignment horizontal="center"/>
      <protection hidden="1"/>
    </xf>
    <xf numFmtId="164" fontId="1" fillId="8" borderId="0" xfId="0" applyNumberFormat="1" applyFont="1" applyFill="1" applyAlignment="1" applyProtection="1">
      <alignment horizontal="center"/>
      <protection locked="0"/>
    </xf>
    <xf numFmtId="165" fontId="0" fillId="2" borderId="0" xfId="0" applyNumberFormat="1" applyFill="1" applyAlignment="1" applyProtection="1">
      <alignment horizontal="center"/>
    </xf>
    <xf numFmtId="0" fontId="7" fillId="2" borderId="2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vertical="center"/>
    </xf>
    <xf numFmtId="165" fontId="7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0" fillId="6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2" fontId="0" fillId="2" borderId="0" xfId="0" applyNumberFormat="1" applyFill="1" applyAlignment="1" applyProtection="1">
      <alignment horizontal="center" vertical="center"/>
    </xf>
    <xf numFmtId="0" fontId="1" fillId="6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0" fontId="0" fillId="8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1" fillId="6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2" fontId="0" fillId="2" borderId="0" xfId="0" applyNumberFormat="1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horizontal="right" vertical="center"/>
    </xf>
    <xf numFmtId="0" fontId="0" fillId="6" borderId="0" xfId="0" applyFill="1" applyAlignment="1" applyProtection="1">
      <alignment horizontal="right" vertical="center"/>
    </xf>
    <xf numFmtId="0" fontId="0" fillId="2" borderId="3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horizontal="center" vertical="center"/>
    </xf>
    <xf numFmtId="2" fontId="0" fillId="2" borderId="3" xfId="0" applyNumberForma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right" vertical="center"/>
    </xf>
    <xf numFmtId="166" fontId="0" fillId="2" borderId="0" xfId="0" applyNumberFormat="1" applyFill="1" applyAlignment="1" applyProtection="1">
      <alignment horizontal="center"/>
    </xf>
    <xf numFmtId="166" fontId="7" fillId="2" borderId="2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166" fontId="9" fillId="2" borderId="4" xfId="0" applyNumberFormat="1" applyFont="1" applyFill="1" applyBorder="1" applyAlignment="1" applyProtection="1">
      <alignment vertical="center"/>
    </xf>
    <xf numFmtId="0" fontId="1" fillId="6" borderId="0" xfId="0" applyFont="1" applyFill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horizontal="center" vertical="center"/>
    </xf>
    <xf numFmtId="0" fontId="1" fillId="6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2" fontId="0" fillId="2" borderId="0" xfId="0" applyNumberForma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2" fontId="0" fillId="2" borderId="0" xfId="0" applyNumberFormat="1" applyFill="1" applyAlignment="1" applyProtection="1">
      <alignment horizontal="center"/>
    </xf>
    <xf numFmtId="2" fontId="7" fillId="2" borderId="2" xfId="0" applyNumberFormat="1" applyFont="1" applyFill="1" applyBorder="1" applyAlignment="1" applyProtection="1">
      <alignment horizontal="center" vertical="center"/>
    </xf>
    <xf numFmtId="2" fontId="2" fillId="2" borderId="3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right"/>
    </xf>
    <xf numFmtId="0" fontId="7" fillId="2" borderId="2" xfId="0" applyFont="1" applyFill="1" applyBorder="1" applyAlignment="1" applyProtection="1">
      <alignment horizontal="right" vertical="center"/>
    </xf>
    <xf numFmtId="0" fontId="9" fillId="2" borderId="3" xfId="0" applyFont="1" applyFill="1" applyBorder="1" applyAlignment="1" applyProtection="1">
      <alignment horizontal="right" vertical="center"/>
    </xf>
    <xf numFmtId="166" fontId="9" fillId="2" borderId="3" xfId="0" applyNumberFormat="1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164" fontId="0" fillId="2" borderId="0" xfId="0" applyNumberForma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164" fontId="0" fillId="2" borderId="0" xfId="0" applyNumberFormat="1" applyFill="1" applyAlignment="1" applyProtection="1">
      <alignment horizontal="left" vertical="center"/>
    </xf>
    <xf numFmtId="0" fontId="0" fillId="2" borderId="0" xfId="0" applyFill="1" applyAlignment="1" applyProtection="1">
      <alignment horizontal="right" vertical="center"/>
      <protection locked="0"/>
    </xf>
    <xf numFmtId="164" fontId="0" fillId="2" borderId="0" xfId="0" applyNumberForma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right" vertical="center"/>
    </xf>
    <xf numFmtId="164" fontId="0" fillId="2" borderId="0" xfId="0" applyNumberFormat="1" applyFill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horizontal="right" vertical="center"/>
    </xf>
    <xf numFmtId="164" fontId="0" fillId="2" borderId="3" xfId="0" applyNumberFormat="1" applyFill="1" applyBorder="1" applyAlignment="1" applyProtection="1">
      <alignment horizontal="center" vertical="center"/>
    </xf>
    <xf numFmtId="0" fontId="2" fillId="10" borderId="0" xfId="0" applyFont="1" applyFill="1" applyAlignment="1" applyProtection="1">
      <alignment horizontal="left"/>
      <protection locked="0"/>
    </xf>
    <xf numFmtId="0" fontId="0" fillId="10" borderId="0" xfId="0" applyFill="1" applyProtection="1">
      <protection locked="0"/>
    </xf>
    <xf numFmtId="0" fontId="1" fillId="10" borderId="0" xfId="0" applyFont="1" applyFill="1" applyProtection="1"/>
    <xf numFmtId="1" fontId="0" fillId="10" borderId="0" xfId="0" applyNumberFormat="1" applyFill="1" applyAlignment="1" applyProtection="1">
      <alignment horizontal="center"/>
    </xf>
    <xf numFmtId="165" fontId="0" fillId="10" borderId="0" xfId="0" applyNumberFormat="1" applyFill="1" applyProtection="1">
      <protection locked="0"/>
    </xf>
    <xf numFmtId="0" fontId="0" fillId="10" borderId="0" xfId="0" applyFill="1" applyAlignment="1" applyProtection="1">
      <alignment horizontal="right"/>
      <protection locked="0"/>
    </xf>
    <xf numFmtId="0" fontId="1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2" fontId="0" fillId="5" borderId="0" xfId="0" applyNumberFormat="1" applyFill="1" applyAlignment="1" applyProtection="1">
      <alignment horizontal="right"/>
      <protection locked="0"/>
    </xf>
    <xf numFmtId="0" fontId="0" fillId="5" borderId="0" xfId="0" applyFill="1" applyAlignment="1" applyProtection="1">
      <alignment horizontal="right"/>
      <protection locked="0"/>
    </xf>
    <xf numFmtId="166" fontId="0" fillId="5" borderId="0" xfId="0" applyNumberFormat="1" applyFill="1" applyAlignment="1" applyProtection="1">
      <alignment horizontal="left"/>
      <protection locked="0"/>
    </xf>
    <xf numFmtId="0" fontId="1" fillId="10" borderId="0" xfId="0" applyFont="1" applyFill="1" applyAlignment="1" applyProtection="1">
      <alignment horizontal="left"/>
      <protection locked="0"/>
    </xf>
    <xf numFmtId="0" fontId="1" fillId="10" borderId="0" xfId="0" applyFont="1" applyFill="1" applyProtection="1">
      <protection locked="0"/>
    </xf>
    <xf numFmtId="0" fontId="3" fillId="5" borderId="0" xfId="0" applyFont="1" applyFill="1" applyAlignment="1" applyProtection="1">
      <alignment horizontal="center"/>
      <protection locked="0"/>
    </xf>
    <xf numFmtId="1" fontId="0" fillId="5" borderId="0" xfId="0" applyNumberFormat="1" applyFill="1" applyProtection="1">
      <protection locked="0"/>
    </xf>
    <xf numFmtId="0" fontId="4" fillId="5" borderId="0" xfId="0" applyFont="1" applyFill="1" applyAlignment="1" applyProtection="1">
      <alignment horizontal="right"/>
      <protection locked="0"/>
    </xf>
    <xf numFmtId="164" fontId="0" fillId="2" borderId="0" xfId="0" applyNumberFormat="1" applyFill="1" applyAlignment="1" applyProtection="1">
      <alignment horizontal="right"/>
      <protection locked="0"/>
    </xf>
    <xf numFmtId="1" fontId="0" fillId="5" borderId="0" xfId="0" applyNumberFormat="1" applyFill="1" applyAlignment="1" applyProtection="1">
      <alignment horizontal="right"/>
      <protection locked="0"/>
    </xf>
    <xf numFmtId="0" fontId="1" fillId="5" borderId="0" xfId="0" applyFont="1" applyFill="1" applyProtection="1"/>
    <xf numFmtId="0" fontId="4" fillId="5" borderId="0" xfId="0" applyFont="1" applyFill="1" applyAlignment="1" applyProtection="1">
      <alignment horizontal="center"/>
    </xf>
    <xf numFmtId="1" fontId="1" fillId="5" borderId="0" xfId="0" applyNumberFormat="1" applyFont="1" applyFill="1" applyAlignment="1" applyProtection="1">
      <alignment horizontal="center"/>
    </xf>
    <xf numFmtId="2" fontId="1" fillId="5" borderId="0" xfId="0" applyNumberFormat="1" applyFont="1" applyFill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</xf>
    <xf numFmtId="2" fontId="5" fillId="5" borderId="0" xfId="0" applyNumberFormat="1" applyFont="1" applyFill="1" applyAlignment="1" applyProtection="1">
      <alignment horizontal="right"/>
    </xf>
    <xf numFmtId="0" fontId="1" fillId="5" borderId="0" xfId="0" applyFont="1" applyFill="1" applyAlignment="1" applyProtection="1">
      <alignment horizontal="center"/>
    </xf>
    <xf numFmtId="165" fontId="1" fillId="5" borderId="0" xfId="0" applyNumberFormat="1" applyFont="1" applyFill="1" applyAlignment="1" applyProtection="1">
      <alignment horizontal="center"/>
    </xf>
    <xf numFmtId="2" fontId="1" fillId="5" borderId="0" xfId="0" applyNumberFormat="1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1" fillId="2" borderId="0" xfId="0" applyFont="1" applyFill="1" applyProtection="1">
      <protection locked="0"/>
    </xf>
    <xf numFmtId="0" fontId="0" fillId="11" borderId="0" xfId="0" applyFill="1" applyAlignment="1" applyProtection="1">
      <alignment horizontal="right" vertical="center"/>
    </xf>
    <xf numFmtId="0" fontId="2" fillId="11" borderId="0" xfId="0" applyFont="1" applyFill="1" applyAlignment="1" applyProtection="1">
      <alignment horizontal="center" vertical="center"/>
    </xf>
    <xf numFmtId="0" fontId="1" fillId="11" borderId="0" xfId="0" applyFont="1" applyFill="1" applyAlignment="1" applyProtection="1">
      <alignment vertical="center"/>
    </xf>
    <xf numFmtId="0" fontId="12" fillId="2" borderId="0" xfId="0" applyFont="1" applyFill="1" applyProtection="1"/>
    <xf numFmtId="0" fontId="0" fillId="11" borderId="0" xfId="0" applyFill="1" applyAlignment="1" applyProtection="1">
      <alignment horizontal="right" vertical="center"/>
    </xf>
    <xf numFmtId="0" fontId="0" fillId="11" borderId="0" xfId="0" applyFill="1" applyAlignment="1" applyProtection="1">
      <alignment vertical="center"/>
    </xf>
    <xf numFmtId="0" fontId="0" fillId="11" borderId="3" xfId="0" applyFill="1" applyBorder="1" applyAlignment="1" applyProtection="1">
      <alignment horizontal="right" vertical="center"/>
    </xf>
    <xf numFmtId="0" fontId="9" fillId="2" borderId="3" xfId="0" applyFont="1" applyFill="1" applyBorder="1" applyAlignment="1" applyProtection="1">
      <alignment vertical="center"/>
    </xf>
    <xf numFmtId="0" fontId="1" fillId="11" borderId="0" xfId="0" applyFon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/>
      <protection locked="0"/>
    </xf>
    <xf numFmtId="0" fontId="1" fillId="11" borderId="0" xfId="0" applyFont="1" applyFill="1" applyAlignment="1" applyProtection="1">
      <alignment horizontal="center" vertical="center"/>
      <protection locked="0"/>
    </xf>
    <xf numFmtId="0" fontId="1" fillId="11" borderId="3" xfId="0" applyFont="1" applyFill="1" applyBorder="1" applyAlignment="1" applyProtection="1">
      <alignment horizontal="center" vertical="center"/>
      <protection locked="0"/>
    </xf>
    <xf numFmtId="0" fontId="2" fillId="11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" fillId="11" borderId="0" xfId="0" applyFont="1" applyFill="1" applyAlignment="1" applyProtection="1">
      <alignment horizontal="center" vertical="center"/>
    </xf>
    <xf numFmtId="2" fontId="0" fillId="2" borderId="0" xfId="0" applyNumberFormat="1" applyFill="1" applyAlignment="1" applyProtection="1">
      <alignment horizontal="center" vertical="center"/>
      <protection locked="0"/>
    </xf>
    <xf numFmtId="0" fontId="1" fillId="11" borderId="0" xfId="0" applyFont="1" applyFill="1" applyAlignment="1" applyProtection="1">
      <alignment horizontal="center" vertical="center"/>
    </xf>
    <xf numFmtId="0" fontId="1" fillId="11" borderId="3" xfId="0" applyFont="1" applyFill="1" applyBorder="1" applyAlignment="1" applyProtection="1">
      <alignment horizontal="center" vertical="center"/>
    </xf>
    <xf numFmtId="1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8" borderId="0" xfId="0" applyFont="1" applyFill="1" applyAlignment="1" applyProtection="1">
      <alignment horizontal="center"/>
    </xf>
    <xf numFmtId="0" fontId="1" fillId="8" borderId="0" xfId="0" applyFont="1" applyFill="1" applyAlignment="1" applyProtection="1">
      <alignment horizontal="left"/>
    </xf>
    <xf numFmtId="0" fontId="1" fillId="8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center" textRotation="255"/>
      <protection locked="0"/>
    </xf>
    <xf numFmtId="0" fontId="1" fillId="5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 vertical="top" textRotation="255"/>
      <protection locked="0"/>
    </xf>
    <xf numFmtId="0" fontId="1" fillId="5" borderId="0" xfId="0" applyFont="1" applyFill="1" applyAlignment="1" applyProtection="1">
      <alignment horizontal="left"/>
    </xf>
    <xf numFmtId="0" fontId="1" fillId="5" borderId="0" xfId="0" applyFont="1" applyFill="1" applyAlignment="1" applyProtection="1">
      <alignment horizontal="right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Protection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I60"/>
  <sheetViews>
    <sheetView workbookViewId="0">
      <selection activeCell="F1" sqref="F1"/>
    </sheetView>
  </sheetViews>
  <sheetFormatPr defaultRowHeight="12.75" x14ac:dyDescent="0.2"/>
  <cols>
    <col min="1" max="1" width="3.42578125" style="1" customWidth="1"/>
    <col min="2" max="2" width="10.7109375" customWidth="1"/>
    <col min="3" max="3" width="10.85546875" customWidth="1"/>
    <col min="4" max="4" width="24.140625" customWidth="1"/>
    <col min="5" max="1025" width="8.28515625" customWidth="1"/>
  </cols>
  <sheetData>
    <row r="1" spans="1:9" ht="12.75" customHeight="1" x14ac:dyDescent="0.2">
      <c r="A1"/>
      <c r="B1" s="2" t="s">
        <v>0</v>
      </c>
      <c r="F1" s="3"/>
      <c r="G1" s="3"/>
      <c r="H1" s="3"/>
      <c r="I1" s="3"/>
    </row>
    <row r="2" spans="1:9" ht="12.75" customHeight="1" x14ac:dyDescent="0.2">
      <c r="A2"/>
      <c r="B2" s="4" t="s">
        <v>1</v>
      </c>
      <c r="C2" s="5"/>
      <c r="D2" s="5"/>
      <c r="E2" s="5"/>
      <c r="F2" s="5"/>
      <c r="G2" s="5"/>
    </row>
    <row r="3" spans="1:9" ht="12.75" customHeight="1" x14ac:dyDescent="0.2">
      <c r="A3"/>
    </row>
    <row r="4" spans="1:9" ht="12.75" customHeight="1" x14ac:dyDescent="0.2">
      <c r="A4" s="1" t="s">
        <v>2</v>
      </c>
      <c r="B4" s="6" t="s">
        <v>3</v>
      </c>
    </row>
    <row r="5" spans="1:9" ht="12.75" customHeight="1" x14ac:dyDescent="0.2">
      <c r="A5"/>
      <c r="B5" t="s">
        <v>4</v>
      </c>
    </row>
    <row r="6" spans="1:9" ht="12.75" customHeight="1" x14ac:dyDescent="0.2">
      <c r="A6"/>
      <c r="B6" s="2" t="s">
        <v>5</v>
      </c>
    </row>
    <row r="7" spans="1:9" ht="12.75" customHeight="1" x14ac:dyDescent="0.2">
      <c r="A7"/>
      <c r="B7" s="6"/>
    </row>
    <row r="8" spans="1:9" ht="12.75" customHeight="1" x14ac:dyDescent="0.2">
      <c r="A8" s="1" t="s">
        <v>6</v>
      </c>
      <c r="B8" t="s">
        <v>7</v>
      </c>
    </row>
    <row r="9" spans="1:9" ht="12.75" customHeight="1" x14ac:dyDescent="0.2">
      <c r="A9"/>
      <c r="B9" t="s">
        <v>8</v>
      </c>
    </row>
    <row r="10" spans="1:9" ht="12.75" customHeight="1" x14ac:dyDescent="0.2">
      <c r="A10"/>
      <c r="B10" t="s">
        <v>9</v>
      </c>
    </row>
    <row r="11" spans="1:9" ht="12.75" customHeight="1" x14ac:dyDescent="0.2">
      <c r="A11"/>
      <c r="B11" t="s">
        <v>10</v>
      </c>
    </row>
    <row r="12" spans="1:9" ht="12.75" customHeight="1" x14ac:dyDescent="0.2">
      <c r="A12"/>
      <c r="B12" t="s">
        <v>11</v>
      </c>
    </row>
    <row r="13" spans="1:9" ht="12.75" customHeight="1" x14ac:dyDescent="0.2">
      <c r="A13"/>
      <c r="B13" t="s">
        <v>12</v>
      </c>
    </row>
    <row r="14" spans="1:9" ht="12.75" customHeight="1" x14ac:dyDescent="0.2">
      <c r="A14"/>
    </row>
    <row r="15" spans="1:9" ht="12.75" customHeight="1" x14ac:dyDescent="0.2">
      <c r="A15" s="1" t="s">
        <v>13</v>
      </c>
      <c r="B15" s="5" t="s">
        <v>14</v>
      </c>
      <c r="C15" s="5"/>
      <c r="D15" s="5"/>
      <c r="E15" s="5"/>
      <c r="F15" s="5"/>
      <c r="G15" s="5"/>
      <c r="H15" s="5"/>
      <c r="I15" s="5"/>
    </row>
    <row r="16" spans="1:9" ht="12.75" customHeight="1" x14ac:dyDescent="0.2">
      <c r="A16"/>
      <c r="B16" s="5" t="s">
        <v>15</v>
      </c>
      <c r="C16" s="5"/>
      <c r="D16" s="5"/>
      <c r="E16" s="5"/>
      <c r="F16" s="5"/>
      <c r="G16" s="5"/>
      <c r="H16" s="5"/>
      <c r="I16" s="5"/>
    </row>
    <row r="17" spans="1:9" ht="12.75" customHeight="1" x14ac:dyDescent="0.2">
      <c r="A17"/>
      <c r="B17" s="5" t="s">
        <v>16</v>
      </c>
      <c r="C17" s="5"/>
      <c r="D17" s="5"/>
      <c r="E17" s="5"/>
      <c r="F17" s="5"/>
      <c r="G17" s="5"/>
      <c r="H17" s="5"/>
      <c r="I17" s="5"/>
    </row>
    <row r="18" spans="1:9" ht="12.75" customHeight="1" x14ac:dyDescent="0.2">
      <c r="A18"/>
    </row>
    <row r="19" spans="1:9" ht="12.75" customHeight="1" x14ac:dyDescent="0.2">
      <c r="A19" s="1" t="s">
        <v>17</v>
      </c>
      <c r="B19" s="2" t="s">
        <v>18</v>
      </c>
    </row>
    <row r="20" spans="1:9" ht="12.75" customHeight="1" x14ac:dyDescent="0.2">
      <c r="A20"/>
      <c r="B20" t="s">
        <v>19</v>
      </c>
    </row>
    <row r="21" spans="1:9" ht="12.75" customHeight="1" x14ac:dyDescent="0.2">
      <c r="A21"/>
      <c r="B21" t="s">
        <v>20</v>
      </c>
    </row>
    <row r="22" spans="1:9" ht="12.75" customHeight="1" x14ac:dyDescent="0.2">
      <c r="A22"/>
      <c r="B22" s="2" t="s">
        <v>21</v>
      </c>
    </row>
    <row r="23" spans="1:9" ht="12.75" customHeight="1" x14ac:dyDescent="0.2">
      <c r="A23"/>
      <c r="B23" s="2"/>
    </row>
    <row r="24" spans="1:9" ht="12.75" customHeight="1" x14ac:dyDescent="0.2">
      <c r="A24" s="1" t="s">
        <v>22</v>
      </c>
      <c r="B24" s="2" t="s">
        <v>23</v>
      </c>
    </row>
    <row r="25" spans="1:9" ht="12.75" customHeight="1" x14ac:dyDescent="0.2">
      <c r="A25"/>
      <c r="B25" s="6" t="s">
        <v>24</v>
      </c>
    </row>
    <row r="26" spans="1:9" ht="12.75" customHeight="1" x14ac:dyDescent="0.2">
      <c r="A26"/>
    </row>
    <row r="27" spans="1:9" ht="12.75" customHeight="1" x14ac:dyDescent="0.2">
      <c r="A27" s="1" t="s">
        <v>25</v>
      </c>
      <c r="B27" t="s">
        <v>26</v>
      </c>
    </row>
    <row r="28" spans="1:9" ht="12.75" customHeight="1" x14ac:dyDescent="0.2">
      <c r="A28"/>
      <c r="B28" t="s">
        <v>27</v>
      </c>
    </row>
    <row r="29" spans="1:9" ht="12.75" customHeight="1" x14ac:dyDescent="0.2">
      <c r="A29"/>
      <c r="B29" t="s">
        <v>28</v>
      </c>
    </row>
    <row r="30" spans="1:9" ht="12.75" customHeight="1" x14ac:dyDescent="0.2">
      <c r="A30"/>
      <c r="B30" t="s">
        <v>29</v>
      </c>
    </row>
    <row r="31" spans="1:9" ht="12.75" customHeight="1" x14ac:dyDescent="0.2">
      <c r="A31"/>
    </row>
    <row r="32" spans="1:9" ht="12.75" customHeight="1" x14ac:dyDescent="0.2">
      <c r="A32" s="1" t="s">
        <v>30</v>
      </c>
      <c r="B32" t="s">
        <v>31</v>
      </c>
    </row>
    <row r="33" spans="1:3" ht="12.75" customHeight="1" x14ac:dyDescent="0.2">
      <c r="A33"/>
      <c r="B33" t="s">
        <v>32</v>
      </c>
    </row>
    <row r="34" spans="1:3" ht="12.75" customHeight="1" x14ac:dyDescent="0.2">
      <c r="A34"/>
      <c r="B34" t="s">
        <v>33</v>
      </c>
    </row>
    <row r="35" spans="1:3" ht="12.75" customHeight="1" x14ac:dyDescent="0.2">
      <c r="A35"/>
      <c r="B35" t="s">
        <v>34</v>
      </c>
    </row>
    <row r="36" spans="1:3" ht="12.75" customHeight="1" x14ac:dyDescent="0.2">
      <c r="A36"/>
    </row>
    <row r="37" spans="1:3" ht="12.75" customHeight="1" x14ac:dyDescent="0.2">
      <c r="A37" s="1" t="s">
        <v>35</v>
      </c>
      <c r="B37" t="s">
        <v>36</v>
      </c>
    </row>
    <row r="38" spans="1:3" ht="12.75" customHeight="1" x14ac:dyDescent="0.2">
      <c r="A38"/>
      <c r="B38" t="s">
        <v>37</v>
      </c>
    </row>
    <row r="39" spans="1:3" ht="12.75" customHeight="1" x14ac:dyDescent="0.2">
      <c r="A39"/>
      <c r="B39" t="s">
        <v>38</v>
      </c>
    </row>
    <row r="40" spans="1:3" ht="12.75" customHeight="1" x14ac:dyDescent="0.2">
      <c r="A40"/>
      <c r="B40" s="2" t="s">
        <v>39</v>
      </c>
    </row>
    <row r="41" spans="1:3" ht="12.75" customHeight="1" x14ac:dyDescent="0.2">
      <c r="A41"/>
    </row>
    <row r="42" spans="1:3" ht="12.75" customHeight="1" x14ac:dyDescent="0.2">
      <c r="A42" s="1" t="s">
        <v>40</v>
      </c>
      <c r="B42" s="6" t="s">
        <v>41</v>
      </c>
    </row>
    <row r="43" spans="1:3" ht="12.75" customHeight="1" x14ac:dyDescent="0.2">
      <c r="A43"/>
      <c r="B43" s="6" t="s">
        <v>42</v>
      </c>
    </row>
    <row r="44" spans="1:3" ht="12.75" customHeight="1" x14ac:dyDescent="0.2">
      <c r="A44"/>
      <c r="B44" s="7" t="s">
        <v>43</v>
      </c>
      <c r="C44" s="8" t="s">
        <v>44</v>
      </c>
    </row>
    <row r="45" spans="1:3" ht="12.75" customHeight="1" x14ac:dyDescent="0.2">
      <c r="A45"/>
    </row>
    <row r="46" spans="1:3" ht="12.75" customHeight="1" x14ac:dyDescent="0.2">
      <c r="A46" s="1" t="s">
        <v>45</v>
      </c>
      <c r="B46" t="s">
        <v>46</v>
      </c>
    </row>
    <row r="47" spans="1:3" ht="12.75" customHeight="1" x14ac:dyDescent="0.2">
      <c r="A47"/>
      <c r="B47" t="s">
        <v>47</v>
      </c>
    </row>
    <row r="48" spans="1:3" ht="12.75" customHeight="1" x14ac:dyDescent="0.2">
      <c r="A48"/>
      <c r="B48" s="2" t="s">
        <v>48</v>
      </c>
    </row>
    <row r="49" spans="1:8" ht="12.75" customHeight="1" x14ac:dyDescent="0.2">
      <c r="A49"/>
    </row>
    <row r="50" spans="1:8" ht="12.75" customHeight="1" x14ac:dyDescent="0.2">
      <c r="A50" s="1" t="s">
        <v>49</v>
      </c>
      <c r="B50" s="2" t="s">
        <v>50</v>
      </c>
    </row>
    <row r="51" spans="1:8" ht="12.75" customHeight="1" x14ac:dyDescent="0.2">
      <c r="A51"/>
      <c r="B51" t="s">
        <v>51</v>
      </c>
    </row>
    <row r="52" spans="1:8" ht="12.75" customHeight="1" x14ac:dyDescent="0.2">
      <c r="A52"/>
      <c r="B52" s="2" t="s">
        <v>52</v>
      </c>
    </row>
    <row r="53" spans="1:8" ht="12.75" customHeight="1" x14ac:dyDescent="0.2">
      <c r="A53"/>
      <c r="B53" t="s">
        <v>53</v>
      </c>
    </row>
    <row r="54" spans="1:8" ht="12.75" customHeight="1" x14ac:dyDescent="0.2">
      <c r="A54"/>
      <c r="B54" t="s">
        <v>54</v>
      </c>
    </row>
    <row r="55" spans="1:8" ht="12.75" customHeight="1" x14ac:dyDescent="0.2">
      <c r="A55"/>
      <c r="B55" t="s">
        <v>55</v>
      </c>
    </row>
    <row r="56" spans="1:8" ht="12.75" customHeight="1" x14ac:dyDescent="0.2">
      <c r="A56"/>
    </row>
    <row r="57" spans="1:8" ht="12.75" customHeight="1" x14ac:dyDescent="0.2">
      <c r="A57" s="1" t="s">
        <v>56</v>
      </c>
      <c r="B57" s="2" t="s">
        <v>57</v>
      </c>
      <c r="C57" s="5"/>
    </row>
    <row r="59" spans="1:8" ht="12.75" customHeight="1" x14ac:dyDescent="0.2">
      <c r="B59" s="4" t="s">
        <v>58</v>
      </c>
      <c r="C59" s="5"/>
      <c r="D59" s="5"/>
      <c r="E59" s="5"/>
      <c r="F59" s="5"/>
      <c r="G59" s="5"/>
      <c r="H59" s="5"/>
    </row>
    <row r="60" spans="1:8" ht="12.75" customHeight="1" x14ac:dyDescent="0.2">
      <c r="B60" s="4" t="s">
        <v>59</v>
      </c>
      <c r="C60" s="5"/>
      <c r="D60" s="5"/>
      <c r="E60" s="5"/>
      <c r="F60" t="s">
        <v>60</v>
      </c>
    </row>
  </sheetData>
  <sheetProtection formatCells="0" formatColumns="0" formatRows="0" insertColumns="0" insertRows="0" insertHyperlinks="0" deleteColumns="0" deleteRows="0" sort="0" autoFilter="0" pivotTables="0"/>
  <pageMargins left="0" right="0" top="0.39374999999999999" bottom="0.39374999999999999" header="0.51180555555555496" footer="0.51180555555555496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AMK56"/>
  <sheetViews>
    <sheetView workbookViewId="0">
      <selection activeCell="AI18" sqref="AI18"/>
    </sheetView>
  </sheetViews>
  <sheetFormatPr defaultRowHeight="12.75" x14ac:dyDescent="0.2"/>
  <cols>
    <col min="1" max="1" width="1.140625" style="9" customWidth="1"/>
    <col min="2" max="2" width="3.5703125" style="10" customWidth="1"/>
    <col min="3" max="4" width="0.7109375" style="9" customWidth="1"/>
    <col min="5" max="5" width="27.28515625" style="9" customWidth="1"/>
    <col min="6" max="6" width="4.140625" style="9" customWidth="1"/>
    <col min="7" max="7" width="5.5703125" style="11" customWidth="1"/>
    <col min="8" max="8" width="0" style="12" hidden="1" customWidth="1"/>
    <col min="9" max="9" width="0.7109375" style="9" customWidth="1"/>
    <col min="10" max="10" width="5.5703125" style="13" customWidth="1"/>
    <col min="11" max="11" width="6.140625" style="13" customWidth="1"/>
    <col min="12" max="12" width="1.85546875" style="14" customWidth="1"/>
    <col min="13" max="13" width="1.140625" style="11" customWidth="1"/>
    <col min="14" max="14" width="5.28515625" style="15" customWidth="1"/>
    <col min="15" max="15" width="4.42578125" style="9" customWidth="1"/>
    <col min="16" max="16" width="4.7109375" style="9" customWidth="1"/>
    <col min="17" max="17" width="5" style="16" customWidth="1"/>
    <col min="18" max="18" width="2.28515625" style="14" customWidth="1"/>
    <col min="19" max="19" width="1" style="11" customWidth="1"/>
    <col min="20" max="20" width="5.5703125" style="15" customWidth="1"/>
    <col min="21" max="22" width="0" style="17" hidden="1" customWidth="1"/>
    <col min="23" max="29" width="0" style="18" hidden="1" customWidth="1"/>
    <col min="30" max="30" width="6.85546875" style="9" customWidth="1"/>
    <col min="31" max="1025" width="8.5703125" style="9" customWidth="1"/>
  </cols>
  <sheetData>
    <row r="1" spans="2:31" ht="15.75" customHeight="1" x14ac:dyDescent="0.25">
      <c r="B1" s="134" t="s">
        <v>61</v>
      </c>
      <c r="C1" s="135"/>
      <c r="D1" s="135"/>
      <c r="E1" s="135"/>
      <c r="F1" s="135"/>
      <c r="G1" s="136"/>
      <c r="H1" s="137"/>
      <c r="I1" s="135"/>
      <c r="J1" s="138"/>
      <c r="K1" s="138"/>
      <c r="L1" s="139"/>
      <c r="M1"/>
      <c r="N1"/>
      <c r="O1" s="140" t="s">
        <v>62</v>
      </c>
      <c r="P1" s="141"/>
      <c r="Q1" s="142"/>
      <c r="R1" s="143"/>
      <c r="S1" s="140"/>
      <c r="T1" s="144"/>
      <c r="U1"/>
      <c r="V1"/>
      <c r="W1"/>
      <c r="X1"/>
      <c r="Y1"/>
      <c r="Z1"/>
      <c r="AA1"/>
      <c r="AB1"/>
      <c r="AC1"/>
      <c r="AE1"/>
    </row>
    <row r="2" spans="2:31" ht="12.75" customHeight="1" x14ac:dyDescent="0.2">
      <c r="B2" s="145" t="s">
        <v>123</v>
      </c>
      <c r="C2" s="146"/>
      <c r="D2" s="135"/>
      <c r="E2" s="135"/>
      <c r="F2" s="135"/>
      <c r="G2" s="136"/>
      <c r="H2" s="137"/>
      <c r="I2" s="135"/>
      <c r="J2" s="138"/>
      <c r="K2" s="138"/>
      <c r="L2" s="139"/>
      <c r="M2"/>
      <c r="N2"/>
      <c r="O2" s="141" t="s">
        <v>64</v>
      </c>
      <c r="P2" s="141"/>
      <c r="Q2" s="142"/>
      <c r="R2" s="143"/>
      <c r="S2" s="140"/>
      <c r="T2" s="144"/>
      <c r="U2"/>
      <c r="V2"/>
      <c r="W2"/>
      <c r="X2"/>
      <c r="Y2"/>
      <c r="Z2"/>
      <c r="AA2"/>
      <c r="AB2"/>
      <c r="AC2"/>
      <c r="AE2"/>
    </row>
    <row r="3" spans="2:31" ht="12.75" customHeight="1" x14ac:dyDescent="0.2">
      <c r="B3" s="147" t="s">
        <v>65</v>
      </c>
      <c r="C3" s="141"/>
      <c r="D3" s="141"/>
      <c r="E3" s="11" t="s">
        <v>66</v>
      </c>
      <c r="F3"/>
      <c r="G3" s="33"/>
      <c r="H3"/>
      <c r="I3"/>
      <c r="J3" s="34"/>
      <c r="K3" s="34"/>
      <c r="L3"/>
      <c r="M3"/>
      <c r="N3"/>
      <c r="O3" s="148" t="s">
        <v>67</v>
      </c>
      <c r="P3" s="141"/>
      <c r="Q3" s="142"/>
      <c r="R3" s="143"/>
      <c r="S3" s="140"/>
      <c r="T3" s="144"/>
      <c r="U3"/>
      <c r="V3"/>
      <c r="W3"/>
      <c r="X3"/>
      <c r="Y3"/>
      <c r="Z3"/>
      <c r="AA3"/>
      <c r="AB3"/>
      <c r="AC3"/>
      <c r="AE3"/>
    </row>
    <row r="4" spans="2:31" ht="12.75" customHeight="1" x14ac:dyDescent="0.2">
      <c r="B4" s="147" t="s">
        <v>68</v>
      </c>
      <c r="C4" s="141"/>
      <c r="D4" s="141"/>
      <c r="E4" s="36" t="s">
        <v>69</v>
      </c>
      <c r="F4"/>
      <c r="G4" s="149" t="s">
        <v>70</v>
      </c>
      <c r="H4"/>
      <c r="I4" s="34"/>
      <c r="J4" s="184" t="s">
        <v>71</v>
      </c>
      <c r="K4" s="184"/>
      <c r="L4"/>
      <c r="M4"/>
      <c r="N4" s="150"/>
      <c r="O4" s="141" t="s">
        <v>72</v>
      </c>
      <c r="P4" s="148"/>
      <c r="Q4" s="142"/>
      <c r="R4" s="151"/>
      <c r="S4" s="140"/>
      <c r="T4" s="144"/>
      <c r="U4" s="39"/>
      <c r="V4" s="39"/>
      <c r="W4"/>
      <c r="X4"/>
      <c r="Y4"/>
      <c r="Z4"/>
      <c r="AA4"/>
      <c r="AB4"/>
      <c r="AC4"/>
      <c r="AE4"/>
    </row>
    <row r="5" spans="2:31" ht="12.75" customHeight="1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 s="18" t="s">
        <v>73</v>
      </c>
      <c r="X5"/>
      <c r="Y5"/>
      <c r="Z5"/>
      <c r="AA5"/>
      <c r="AB5"/>
      <c r="AC5"/>
      <c r="AE5"/>
    </row>
    <row r="6" spans="2:31" ht="12.75" customHeight="1" x14ac:dyDescent="0.2">
      <c r="B6" s="40" t="s">
        <v>74</v>
      </c>
      <c r="C6" s="152"/>
      <c r="D6" s="152"/>
      <c r="E6" s="152" t="s">
        <v>75</v>
      </c>
      <c r="F6" s="153" t="s">
        <v>76</v>
      </c>
      <c r="G6" s="43" t="s">
        <v>77</v>
      </c>
      <c r="H6" s="154" t="s">
        <v>77</v>
      </c>
      <c r="I6" s="152"/>
      <c r="J6" s="155" t="s">
        <v>124</v>
      </c>
      <c r="K6" s="155" t="s">
        <v>125</v>
      </c>
      <c r="L6" s="190" t="s">
        <v>126</v>
      </c>
      <c r="M6" s="190"/>
      <c r="N6" s="190"/>
      <c r="O6" s="156" t="s">
        <v>81</v>
      </c>
      <c r="P6" s="156" t="s">
        <v>82</v>
      </c>
      <c r="Q6" s="157" t="s">
        <v>83</v>
      </c>
      <c r="R6" s="190" t="s">
        <v>84</v>
      </c>
      <c r="S6" s="190"/>
      <c r="T6" s="190"/>
      <c r="U6" s="48" t="s">
        <v>127</v>
      </c>
      <c r="V6" s="48" t="s">
        <v>86</v>
      </c>
      <c r="W6" s="18" t="s">
        <v>128</v>
      </c>
      <c r="X6" s="18" t="s">
        <v>129</v>
      </c>
      <c r="Y6" s="18" t="s">
        <v>130</v>
      </c>
      <c r="Z6" s="18" t="s">
        <v>81</v>
      </c>
      <c r="AA6" s="18" t="s">
        <v>82</v>
      </c>
      <c r="AB6" s="18" t="s">
        <v>83</v>
      </c>
      <c r="AC6" s="18" t="s">
        <v>84</v>
      </c>
      <c r="AE6" s="191" t="s">
        <v>131</v>
      </c>
    </row>
    <row r="7" spans="2:31" ht="12.75" customHeight="1" x14ac:dyDescent="0.2">
      <c r="B7" s="158"/>
      <c r="C7" s="152"/>
      <c r="D7" s="152"/>
      <c r="E7" s="152" t="s">
        <v>90</v>
      </c>
      <c r="F7" s="153" t="s">
        <v>91</v>
      </c>
      <c r="G7" s="43" t="s">
        <v>92</v>
      </c>
      <c r="H7" s="154" t="s">
        <v>92</v>
      </c>
      <c r="I7" s="152"/>
      <c r="J7" s="159" t="s">
        <v>93</v>
      </c>
      <c r="K7" s="159" t="s">
        <v>93</v>
      </c>
      <c r="L7" s="192" t="s">
        <v>94</v>
      </c>
      <c r="M7" s="192"/>
      <c r="N7" s="192"/>
      <c r="O7" s="158" t="s">
        <v>95</v>
      </c>
      <c r="P7" s="158" t="s">
        <v>95</v>
      </c>
      <c r="Q7" s="160" t="s">
        <v>96</v>
      </c>
      <c r="R7" s="193" t="s">
        <v>94</v>
      </c>
      <c r="S7" s="193"/>
      <c r="T7" s="193"/>
      <c r="U7"/>
      <c r="V7"/>
      <c r="W7"/>
      <c r="X7"/>
      <c r="Y7"/>
      <c r="Z7"/>
      <c r="AA7"/>
      <c r="AB7"/>
      <c r="AC7"/>
      <c r="AE7" s="191"/>
    </row>
    <row r="8" spans="2:31" ht="12.75" customHeight="1" x14ac:dyDescent="0.2">
      <c r="B8" s="161"/>
      <c r="E8"/>
      <c r="F8"/>
      <c r="G8" s="140"/>
      <c r="H8"/>
      <c r="J8"/>
      <c r="K8"/>
      <c r="L8"/>
      <c r="M8" s="140"/>
      <c r="N8"/>
      <c r="O8"/>
      <c r="P8"/>
      <c r="Q8"/>
      <c r="R8"/>
      <c r="S8" s="140"/>
      <c r="T8"/>
      <c r="U8"/>
      <c r="V8"/>
      <c r="W8"/>
      <c r="X8"/>
      <c r="Y8"/>
      <c r="Z8"/>
      <c r="AA8"/>
      <c r="AB8"/>
      <c r="AC8"/>
      <c r="AE8" s="191"/>
    </row>
    <row r="9" spans="2:31" ht="12.75" customHeight="1" x14ac:dyDescent="0.2">
      <c r="B9" s="53" t="str">
        <f>IF(H9=0,"","1.")</f>
        <v>1.</v>
      </c>
      <c r="E9" s="11" t="s">
        <v>151</v>
      </c>
      <c r="G9" s="54">
        <f>IF(H9=0,"",H9)</f>
        <v>6659</v>
      </c>
      <c r="H9" s="12">
        <f>SUM(W9:AB10)+AC9</f>
        <v>6659</v>
      </c>
      <c r="J9" s="86">
        <v>8.5399999999999991</v>
      </c>
      <c r="K9" s="86">
        <v>30.4</v>
      </c>
      <c r="L9" s="107">
        <v>2</v>
      </c>
      <c r="M9" s="162" t="str">
        <f>IF(N9=0,"",":")</f>
        <v>:</v>
      </c>
      <c r="N9" s="130">
        <v>43.8</v>
      </c>
      <c r="O9" s="107">
        <v>146</v>
      </c>
      <c r="P9" s="107">
        <v>430</v>
      </c>
      <c r="Q9" s="86">
        <v>9.5500000000000007</v>
      </c>
      <c r="R9" s="129">
        <v>2</v>
      </c>
      <c r="S9" s="162" t="str">
        <f>IF(T9=0,"",":")</f>
        <v>:</v>
      </c>
      <c r="T9" s="86">
        <v>46.76</v>
      </c>
      <c r="U9" s="17">
        <f>L9*60+N9</f>
        <v>163.80000000000001</v>
      </c>
      <c r="V9" s="17">
        <f>R9*60+T9</f>
        <v>166.76</v>
      </c>
      <c r="W9" s="163">
        <f>IF(J9&gt;0,(INT(POWER(13-J9,1.81)*46.0849)),0)</f>
        <v>690</v>
      </c>
      <c r="X9" s="163">
        <f>IF(K9&gt;0,(INT(POWER(42.5-K9,1.81)*4.99087)),0)</f>
        <v>455</v>
      </c>
      <c r="Y9" s="163">
        <f>IF(N9&lt;&gt;"",(INT(POWER(254-U9,1.88)*0.11193)),0)</f>
        <v>530</v>
      </c>
      <c r="Z9" s="163">
        <f>IF(O9&gt;0,(INT(POWER(O9-75,1.348)*1.84523)),0)</f>
        <v>577</v>
      </c>
      <c r="AA9" s="163">
        <f>IF(P9&gt;0,(INT(POWER(P9-210,1.41)*0.188807)),0)</f>
        <v>379</v>
      </c>
      <c r="AB9" s="163">
        <f>IF(Q9&gt;0,(INT(POWER(Q9-1.5,1.05)*56.0211)),0)</f>
        <v>500</v>
      </c>
      <c r="AC9" s="58">
        <f>IF(T9&lt;&gt;"",(INT(POWER(305.5-V9,1.85)*0.08713)),0)</f>
        <v>800</v>
      </c>
      <c r="AE9" s="191"/>
    </row>
    <row r="10" spans="2:31" ht="12.75" customHeight="1" x14ac:dyDescent="0.2">
      <c r="B10" s="161"/>
      <c r="E10" s="11"/>
      <c r="F10"/>
      <c r="G10" s="152"/>
      <c r="H10" s="60">
        <f>H9</f>
        <v>6659</v>
      </c>
      <c r="J10" s="86">
        <v>9.18</v>
      </c>
      <c r="K10" s="86">
        <v>30.61</v>
      </c>
      <c r="L10" s="107">
        <v>2</v>
      </c>
      <c r="M10" s="162" t="str">
        <f>IF(N10=0,"",":")</f>
        <v>:</v>
      </c>
      <c r="N10" s="130">
        <v>46.5</v>
      </c>
      <c r="O10" s="107">
        <v>138</v>
      </c>
      <c r="P10" s="107">
        <v>392</v>
      </c>
      <c r="Q10" s="86">
        <v>9.32</v>
      </c>
      <c r="R10"/>
      <c r="S10" s="162" t="str">
        <f>IF(T10=0,"",":")</f>
        <v/>
      </c>
      <c r="T10"/>
      <c r="U10" s="17">
        <f>L10*60+N10</f>
        <v>166.5</v>
      </c>
      <c r="V10"/>
      <c r="W10" s="163">
        <f>IF(J10&gt;0,(INT(POWER(13-J10,1.81)*46.0849)),0)</f>
        <v>521</v>
      </c>
      <c r="X10" s="163">
        <f>IF(K10&gt;0,(INT(POWER(42.5-K10,1.81)*4.99087)),0)</f>
        <v>440</v>
      </c>
      <c r="Y10" s="163">
        <f>IF(N10&lt;&gt;"",(INT(POWER(254-U10,1.88)*0.11193)),0)</f>
        <v>501</v>
      </c>
      <c r="Z10" s="163">
        <f>IF(O10&gt;0,(INT(POWER(O10-75,1.348)*1.84523)),0)</f>
        <v>491</v>
      </c>
      <c r="AA10" s="163">
        <f>IF(P10&gt;0,(INT(POWER(P10-210,1.41)*0.188807)),0)</f>
        <v>290</v>
      </c>
      <c r="AB10" s="163">
        <f>IF(Q10&gt;0,(INT(POWER(Q10-1.5,1.05)*56.0211)),0)</f>
        <v>485</v>
      </c>
      <c r="AC10"/>
      <c r="AE10" s="191"/>
    </row>
    <row r="11" spans="2:31" ht="12.75" customHeight="1" x14ac:dyDescent="0.2">
      <c r="B11" s="161"/>
      <c r="E11"/>
      <c r="F11"/>
      <c r="G11" s="152"/>
      <c r="H11" s="60">
        <f>H9</f>
        <v>6659</v>
      </c>
      <c r="J11"/>
      <c r="K11"/>
      <c r="L11"/>
      <c r="M11" s="140"/>
      <c r="N11"/>
      <c r="O11"/>
      <c r="P11"/>
      <c r="Q11"/>
      <c r="R11"/>
      <c r="S11" s="140"/>
      <c r="T11"/>
      <c r="U11"/>
      <c r="V11"/>
      <c r="W11"/>
      <c r="X11"/>
      <c r="Y11"/>
      <c r="Z11"/>
      <c r="AA11"/>
      <c r="AB11"/>
      <c r="AC11"/>
      <c r="AE11" s="191"/>
    </row>
    <row r="12" spans="2:31" ht="12.75" customHeight="1" x14ac:dyDescent="0.2">
      <c r="B12" s="53" t="str">
        <f>IF(H12=0,"","2.")</f>
        <v>2.</v>
      </c>
      <c r="E12" s="11" t="s">
        <v>147</v>
      </c>
      <c r="G12" s="54">
        <f>IF(H12=0,"",H12)</f>
        <v>5677</v>
      </c>
      <c r="H12" s="12">
        <f>SUM(W12:AB13)+AC12</f>
        <v>5677</v>
      </c>
      <c r="J12" s="86">
        <v>8.7200000000000006</v>
      </c>
      <c r="K12" s="86">
        <v>32.299999999999997</v>
      </c>
      <c r="L12" s="107">
        <v>2</v>
      </c>
      <c r="M12" s="162" t="str">
        <f>IF(N12=0,"",":")</f>
        <v>:</v>
      </c>
      <c r="N12" s="130">
        <v>53.6</v>
      </c>
      <c r="O12" s="107">
        <v>142</v>
      </c>
      <c r="P12" s="107">
        <v>427</v>
      </c>
      <c r="Q12" s="86">
        <v>8.81</v>
      </c>
      <c r="R12" s="129">
        <v>3</v>
      </c>
      <c r="S12" s="162" t="str">
        <f>IF(T12=0,"",":")</f>
        <v>:</v>
      </c>
      <c r="T12" s="86">
        <v>1.51</v>
      </c>
      <c r="U12" s="17">
        <f>L12*60+N12</f>
        <v>173.6</v>
      </c>
      <c r="V12" s="17">
        <f>R12*60+T12</f>
        <v>181.51</v>
      </c>
      <c r="W12" s="163">
        <f>IF(J12&gt;0,(INT(POWER(13-J12,1.81)*46.0849)),0)</f>
        <v>640</v>
      </c>
      <c r="X12" s="163">
        <f>IF(K12&gt;0,(INT(POWER(42.5-K12,1.81)*4.99087)),0)</f>
        <v>333</v>
      </c>
      <c r="Y12" s="163">
        <f>IF(N12&lt;&gt;"",(INT(POWER(254-U12,1.88)*0.11193)),0)</f>
        <v>427</v>
      </c>
      <c r="Z12" s="163">
        <f>IF(O12&gt;0,(INT(POWER(O12-75,1.348)*1.84523)),0)</f>
        <v>534</v>
      </c>
      <c r="AA12" s="163">
        <f>IF(P12&gt;0,(INT(POWER(P12-210,1.41)*0.188807)),0)</f>
        <v>371</v>
      </c>
      <c r="AB12" s="163">
        <f>IF(Q12&gt;0,(INT(POWER(Q12-1.5,1.05)*56.0211)),0)</f>
        <v>452</v>
      </c>
      <c r="AC12" s="58">
        <f>IF(T12&lt;&gt;"",(INT(POWER(305.5-V12,1.85)*0.08713)),0)</f>
        <v>650</v>
      </c>
      <c r="AE12" s="191"/>
    </row>
    <row r="13" spans="2:31" ht="12.75" customHeight="1" x14ac:dyDescent="0.2">
      <c r="B13" s="161"/>
      <c r="E13" s="59"/>
      <c r="F13"/>
      <c r="G13" s="152"/>
      <c r="H13" s="60">
        <f>H12</f>
        <v>5677</v>
      </c>
      <c r="J13" s="86">
        <v>9.34</v>
      </c>
      <c r="K13" s="86">
        <v>35.86</v>
      </c>
      <c r="L13" s="107">
        <v>3</v>
      </c>
      <c r="M13" s="162" t="str">
        <f>IF(N13=0,"",":")</f>
        <v>:</v>
      </c>
      <c r="N13" s="130">
        <v>0.3</v>
      </c>
      <c r="O13" s="107">
        <v>138</v>
      </c>
      <c r="P13" s="107">
        <v>421</v>
      </c>
      <c r="Q13" s="86">
        <v>8.39</v>
      </c>
      <c r="R13"/>
      <c r="S13" s="162" t="str">
        <f>IF(T13=0,"",":")</f>
        <v/>
      </c>
      <c r="T13"/>
      <c r="U13" s="17">
        <f>L13*60+N13</f>
        <v>180.3</v>
      </c>
      <c r="V13"/>
      <c r="W13" s="163">
        <f>IF(J13&gt;0,(INT(POWER(13-J13,1.81)*46.0849)),0)</f>
        <v>482</v>
      </c>
      <c r="X13" s="163">
        <f>IF(K13&gt;0,(INT(POWER(42.5-K13,1.81)*4.99087)),0)</f>
        <v>153</v>
      </c>
      <c r="Y13" s="163">
        <f>IF(N13&lt;&gt;"",(INT(POWER(254-U13,1.88)*0.11193)),0)</f>
        <v>362</v>
      </c>
      <c r="Z13" s="163">
        <f>IF(O13&gt;0,(INT(POWER(O13-75,1.348)*1.84523)),0)</f>
        <v>491</v>
      </c>
      <c r="AA13" s="163">
        <f>IF(P13&gt;0,(INT(POWER(P13-210,1.41)*0.188807)),0)</f>
        <v>357</v>
      </c>
      <c r="AB13" s="163">
        <f>IF(Q13&gt;0,(INT(POWER(Q13-1.5,1.05)*56.0211)),0)</f>
        <v>425</v>
      </c>
      <c r="AC13"/>
      <c r="AE13" s="191"/>
    </row>
    <row r="14" spans="2:31" ht="12.75" customHeight="1" x14ac:dyDescent="0.2">
      <c r="B14" s="161"/>
      <c r="E14"/>
      <c r="F14"/>
      <c r="G14" s="152"/>
      <c r="H14" s="60">
        <f>H12</f>
        <v>5677</v>
      </c>
      <c r="J14"/>
      <c r="K14"/>
      <c r="L14"/>
      <c r="M14" s="140"/>
      <c r="N14"/>
      <c r="O14"/>
      <c r="P14"/>
      <c r="Q14"/>
      <c r="R14"/>
      <c r="S14" s="140"/>
      <c r="T14"/>
      <c r="U14"/>
      <c r="V14"/>
      <c r="W14"/>
      <c r="X14"/>
      <c r="Y14"/>
      <c r="Z14"/>
      <c r="AA14"/>
      <c r="AB14"/>
      <c r="AC14"/>
      <c r="AE14" s="191"/>
    </row>
    <row r="15" spans="2:31" ht="12.75" customHeight="1" x14ac:dyDescent="0.2">
      <c r="B15" s="53" t="str">
        <f>IF(H15=0,"","3.")</f>
        <v>3.</v>
      </c>
      <c r="E15" s="11" t="s">
        <v>140</v>
      </c>
      <c r="G15" s="54">
        <f>IF(H15=0,"",H15)</f>
        <v>5114</v>
      </c>
      <c r="H15" s="12">
        <f>SUM(W15:AB16)+AC15</f>
        <v>5114</v>
      </c>
      <c r="J15" s="86">
        <v>9.93</v>
      </c>
      <c r="K15" s="86">
        <v>30.98</v>
      </c>
      <c r="L15" s="107">
        <v>2</v>
      </c>
      <c r="M15" s="162" t="str">
        <f>IF(N15=0,"",":")</f>
        <v>:</v>
      </c>
      <c r="N15" s="130">
        <v>56</v>
      </c>
      <c r="O15" s="107">
        <v>134</v>
      </c>
      <c r="P15" s="107">
        <v>458</v>
      </c>
      <c r="Q15" s="86">
        <v>9.68</v>
      </c>
      <c r="R15" s="129">
        <v>3</v>
      </c>
      <c r="S15" s="162" t="str">
        <f>IF(T15=0,"",":")</f>
        <v>:</v>
      </c>
      <c r="T15" s="86">
        <v>11.16</v>
      </c>
      <c r="U15" s="17">
        <f>L15*60+N15</f>
        <v>176</v>
      </c>
      <c r="V15" s="17">
        <f>R15*60+T15</f>
        <v>191.16</v>
      </c>
      <c r="W15" s="163">
        <f>IF(J15&gt;0,(INT(POWER(13-J15,1.81)*46.0849)),0)</f>
        <v>350</v>
      </c>
      <c r="X15" s="163">
        <f>IF(K15&gt;0,(INT(POWER(42.5-K15,1.81)*4.99087)),0)</f>
        <v>416</v>
      </c>
      <c r="Y15" s="163">
        <f>IF(N15&lt;&gt;"",(INT(POWER(254-U15,1.88)*0.11193)),0)</f>
        <v>403</v>
      </c>
      <c r="Z15" s="163">
        <f>IF(O15&gt;0,(INT(POWER(O15-75,1.348)*1.84523)),0)</f>
        <v>449</v>
      </c>
      <c r="AA15" s="163">
        <f>IF(P15&gt;0,(INT(POWER(P15-210,1.41)*0.188807)),0)</f>
        <v>448</v>
      </c>
      <c r="AB15" s="163">
        <f>IF(Q15&gt;0,(INT(POWER(Q15-1.5,1.05)*56.0211)),0)</f>
        <v>509</v>
      </c>
      <c r="AC15" s="58">
        <f>IF(T15&lt;&gt;"",(INT(POWER(305.5-V15,1.85)*0.08713)),0)</f>
        <v>559</v>
      </c>
      <c r="AE15" s="191"/>
    </row>
    <row r="16" spans="2:31" ht="12.75" customHeight="1" x14ac:dyDescent="0.2">
      <c r="B16" s="161"/>
      <c r="E16" s="59"/>
      <c r="F16"/>
      <c r="G16" s="152"/>
      <c r="H16" s="60">
        <f>H15</f>
        <v>5114</v>
      </c>
      <c r="J16" s="86">
        <v>10.14</v>
      </c>
      <c r="K16" s="86">
        <v>33.840000000000003</v>
      </c>
      <c r="L16" s="107">
        <v>3</v>
      </c>
      <c r="M16" s="162" t="str">
        <f>IF(N16=0,"",":")</f>
        <v>:</v>
      </c>
      <c r="N16" s="130">
        <v>29.2</v>
      </c>
      <c r="O16" s="107">
        <v>134</v>
      </c>
      <c r="P16" s="107">
        <v>432</v>
      </c>
      <c r="Q16" s="86">
        <v>8.77</v>
      </c>
      <c r="R16"/>
      <c r="S16" s="162" t="str">
        <f>IF(T16=0,"",":")</f>
        <v/>
      </c>
      <c r="T16"/>
      <c r="U16" s="17">
        <f>L16*60+N16</f>
        <v>209.2</v>
      </c>
      <c r="V16"/>
      <c r="W16" s="163">
        <f>IF(J16&gt;0,(INT(POWER(13-J16,1.81)*46.0849)),0)</f>
        <v>308</v>
      </c>
      <c r="X16" s="163">
        <f>IF(K16&gt;0,(INT(POWER(42.5-K16,1.81)*4.99087)),0)</f>
        <v>248</v>
      </c>
      <c r="Y16" s="163">
        <f>IF(N16&lt;&gt;"",(INT(POWER(254-U16,1.88)*0.11193)),0)</f>
        <v>142</v>
      </c>
      <c r="Z16" s="163">
        <f>IF(O16&gt;0,(INT(POWER(O16-75,1.348)*1.84523)),0)</f>
        <v>449</v>
      </c>
      <c r="AA16" s="163">
        <f>IF(P16&gt;0,(INT(POWER(P16-210,1.41)*0.188807)),0)</f>
        <v>384</v>
      </c>
      <c r="AB16" s="163">
        <f>IF(Q16&gt;0,(INT(POWER(Q16-1.5,1.05)*56.0211)),0)</f>
        <v>449</v>
      </c>
      <c r="AC16"/>
      <c r="AE16" s="191"/>
    </row>
    <row r="17" spans="2:31" ht="12.75" customHeight="1" x14ac:dyDescent="0.2">
      <c r="B17" s="161"/>
      <c r="E17"/>
      <c r="F17"/>
      <c r="G17" s="152"/>
      <c r="H17" s="60">
        <f>H15</f>
        <v>5114</v>
      </c>
      <c r="J17" s="55"/>
      <c r="K17" s="55"/>
      <c r="L17"/>
      <c r="M17" s="140" t="str">
        <f>IF(N17=0,"",":")</f>
        <v>:</v>
      </c>
      <c r="N17"/>
      <c r="O17" s="10"/>
      <c r="P17" s="10"/>
      <c r="Q17"/>
      <c r="R17"/>
      <c r="S17" s="140"/>
      <c r="T17"/>
      <c r="U17" s="17">
        <f>L17*60+N17</f>
        <v>0</v>
      </c>
      <c r="V17"/>
      <c r="W17"/>
      <c r="X17"/>
      <c r="Y17" s="164"/>
      <c r="Z17"/>
      <c r="AA17"/>
      <c r="AB17"/>
      <c r="AC17"/>
      <c r="AE17" s="191"/>
    </row>
    <row r="18" spans="2:31" ht="12.75" customHeight="1" x14ac:dyDescent="0.2">
      <c r="B18" s="53" t="str">
        <f>IF(H18=0,"","4.")</f>
        <v/>
      </c>
      <c r="E18" s="11"/>
      <c r="G18" s="54" t="str">
        <f>IF(H18=0,"",H18)</f>
        <v/>
      </c>
      <c r="H18" s="12">
        <f>SUM(W18:AB19)+AC18</f>
        <v>0</v>
      </c>
      <c r="M18" s="162" t="str">
        <f>IF(N18=0,"",":")</f>
        <v>:</v>
      </c>
      <c r="O18" s="10"/>
      <c r="P18" s="10"/>
      <c r="S18" s="162" t="str">
        <f>IF(T18=0,"",":")</f>
        <v>:</v>
      </c>
      <c r="U18" s="17">
        <f>L18*60+N18</f>
        <v>0</v>
      </c>
      <c r="V18" s="17">
        <f>R18*60+T18</f>
        <v>0</v>
      </c>
      <c r="W18" s="163">
        <f>IF(J18&gt;0,(INT(POWER(13-J18,1.81)*46.0849)),0)</f>
        <v>0</v>
      </c>
      <c r="X18" s="163">
        <f>IF(K18&gt;0,(INT(POWER(42.5-K18,1.81)*4.99087)),0)</f>
        <v>0</v>
      </c>
      <c r="Y18" s="163">
        <f>IF(N18&lt;&gt;"",(INT(POWER(254-U18,1.88)*0.11193)),0)</f>
        <v>0</v>
      </c>
      <c r="Z18" s="163">
        <f>IF(O18&gt;0,(INT(POWER(O18-75,1.348)*1.84523)),0)</f>
        <v>0</v>
      </c>
      <c r="AA18" s="163">
        <f>IF(P18&gt;0,(INT(POWER(P18-210,1.41)*0.188807)),0)</f>
        <v>0</v>
      </c>
      <c r="AB18" s="163">
        <f>IF(Q18&gt;0,(INT(POWER(Q18-1.5,1.05)*56.0211)),0)</f>
        <v>0</v>
      </c>
      <c r="AC18" s="58">
        <f>IF(T18&lt;&gt;"",(INT(POWER(305.5-V18,1.85)*0.08713)),0)</f>
        <v>0</v>
      </c>
      <c r="AE18" s="191"/>
    </row>
    <row r="19" spans="2:31" ht="12.75" customHeight="1" x14ac:dyDescent="0.2">
      <c r="B19" s="161"/>
      <c r="E19" s="59"/>
      <c r="F19"/>
      <c r="G19" s="152"/>
      <c r="H19" s="60">
        <f>H18</f>
        <v>0</v>
      </c>
      <c r="M19" s="162" t="str">
        <f>IF(N19=0,"",":")</f>
        <v>:</v>
      </c>
      <c r="O19" s="10"/>
      <c r="P19" s="10"/>
      <c r="R19"/>
      <c r="S19" s="162" t="str">
        <f>IF(T19=0,"",":")</f>
        <v>:</v>
      </c>
      <c r="T19"/>
      <c r="U19" s="17">
        <f>L19*60+N19</f>
        <v>0</v>
      </c>
      <c r="V19"/>
      <c r="W19" s="163">
        <f>IF(J19&gt;0,(INT(POWER(13-J19,1.81)*46.0849)),0)</f>
        <v>0</v>
      </c>
      <c r="X19" s="163">
        <f>IF(K19&gt;0,(INT(POWER(42.5-K19,1.81)*4.99087)),0)</f>
        <v>0</v>
      </c>
      <c r="Y19" s="163">
        <f>IF(N19&lt;&gt;"",(INT(POWER(254-U19,1.88)*0.11193)),0)</f>
        <v>0</v>
      </c>
      <c r="Z19" s="163">
        <f>IF(O19&gt;0,(INT(POWER(O19-75,1.348)*1.84523)),0)</f>
        <v>0</v>
      </c>
      <c r="AA19" s="163">
        <f>IF(P19&gt;0,(INT(POWER(P19-210,1.41)*0.188807)),0)</f>
        <v>0</v>
      </c>
      <c r="AB19" s="163">
        <f>IF(Q19&gt;0,(INT(POWER(Q19-1.5,1.05)*56.0211)),0)</f>
        <v>0</v>
      </c>
      <c r="AC19"/>
      <c r="AE19" s="191"/>
    </row>
    <row r="20" spans="2:31" ht="12.75" customHeight="1" x14ac:dyDescent="0.2">
      <c r="B20" s="161"/>
      <c r="E20"/>
      <c r="F20"/>
      <c r="G20" s="152"/>
      <c r="H20" s="60">
        <f>H18</f>
        <v>0</v>
      </c>
      <c r="J20"/>
      <c r="K20"/>
      <c r="L20"/>
      <c r="M20" s="140"/>
      <c r="N20"/>
      <c r="O20"/>
      <c r="P20"/>
      <c r="Q20"/>
      <c r="R20"/>
      <c r="S20" s="140"/>
      <c r="T20"/>
      <c r="U20"/>
      <c r="V20"/>
      <c r="W20"/>
      <c r="X20"/>
      <c r="Y20"/>
      <c r="Z20"/>
      <c r="AA20"/>
      <c r="AB20"/>
      <c r="AC20"/>
      <c r="AE20" s="191"/>
    </row>
    <row r="21" spans="2:31" ht="12.75" customHeight="1" x14ac:dyDescent="0.2">
      <c r="B21" s="53" t="str">
        <f>IF(H21=0,"","5.")</f>
        <v/>
      </c>
      <c r="E21" s="11"/>
      <c r="G21" s="54" t="str">
        <f>IF(H21=0,"",H21)</f>
        <v/>
      </c>
      <c r="H21" s="12">
        <f>SUM(W21:AB22)+AC21</f>
        <v>0</v>
      </c>
      <c r="J21" s="55"/>
      <c r="K21" s="55"/>
      <c r="M21" s="162" t="str">
        <f>IF(N21=0,"",":")</f>
        <v>:</v>
      </c>
      <c r="O21" s="10"/>
      <c r="P21" s="10"/>
      <c r="S21" s="162" t="str">
        <f>IF(T21=0,"",":")</f>
        <v>:</v>
      </c>
      <c r="U21" s="17">
        <f>L21*60+N21</f>
        <v>0</v>
      </c>
      <c r="V21" s="17">
        <f>R21*60+T21</f>
        <v>0</v>
      </c>
      <c r="W21" s="163">
        <f>IF(J21&gt;0,(INT(POWER(13-J21,1.81)*46.0849)),0)</f>
        <v>0</v>
      </c>
      <c r="X21" s="163">
        <f>IF(K21&gt;0,(INT(POWER(42.5-K21,1.81)*4.99087)),0)</f>
        <v>0</v>
      </c>
      <c r="Y21" s="163">
        <f>IF(N21&lt;&gt;"",(INT(POWER(254-U21,1.88)*0.11193)),0)</f>
        <v>0</v>
      </c>
      <c r="Z21" s="163">
        <f>IF(O21&gt;0,(INT(POWER(O21-75,1.348)*1.84523)),0)</f>
        <v>0</v>
      </c>
      <c r="AA21" s="163">
        <f>IF(P21&gt;0,(INT(POWER(P21-210,1.41)*0.188807)),0)</f>
        <v>0</v>
      </c>
      <c r="AB21" s="163">
        <f>IF(Q21&gt;0,(INT(POWER(Q21-1.5,1.05)*56.0211)),0)</f>
        <v>0</v>
      </c>
      <c r="AC21" s="58">
        <f>IF(T21&lt;&gt;"",(INT(POWER(305.5-V21,1.85)*0.08713)),0)</f>
        <v>0</v>
      </c>
      <c r="AE21" s="191"/>
    </row>
    <row r="22" spans="2:31" ht="12.75" customHeight="1" x14ac:dyDescent="0.2">
      <c r="B22" s="161"/>
      <c r="E22" s="59"/>
      <c r="F22"/>
      <c r="G22" s="152"/>
      <c r="H22" s="60">
        <f>H21</f>
        <v>0</v>
      </c>
      <c r="J22" s="55"/>
      <c r="K22" s="55"/>
      <c r="M22" s="162" t="str">
        <f>IF(N22=0,"",":")</f>
        <v>:</v>
      </c>
      <c r="O22" s="10"/>
      <c r="P22" s="10"/>
      <c r="R22"/>
      <c r="S22" s="162" t="str">
        <f>IF(T22=0,"",":")</f>
        <v>:</v>
      </c>
      <c r="T22"/>
      <c r="U22" s="17">
        <f>L22*60+N22</f>
        <v>0</v>
      </c>
      <c r="V22"/>
      <c r="W22" s="163">
        <f>IF(J22&gt;0,(INT(POWER(13-J22,1.81)*46.0849)),0)</f>
        <v>0</v>
      </c>
      <c r="X22" s="163">
        <f>IF(K22&gt;0,(INT(POWER(42.5-K22,1.81)*4.99087)),0)</f>
        <v>0</v>
      </c>
      <c r="Y22" s="163">
        <f>IF(N22&lt;&gt;"",(INT(POWER(254-U22,1.88)*0.11193)),0)</f>
        <v>0</v>
      </c>
      <c r="Z22" s="163">
        <f>IF(O22&gt;0,(INT(POWER(O22-75,1.348)*1.84523)),0)</f>
        <v>0</v>
      </c>
      <c r="AA22" s="163">
        <f>IF(P22&gt;0,(INT(POWER(P22-210,1.41)*0.188807)),0)</f>
        <v>0</v>
      </c>
      <c r="AB22" s="163">
        <f>IF(Q22&gt;0,(INT(POWER(Q22-1.5,1.05)*56.0211)),0)</f>
        <v>0</v>
      </c>
      <c r="AC22"/>
      <c r="AE22" s="191"/>
    </row>
    <row r="23" spans="2:31" ht="12.75" customHeight="1" x14ac:dyDescent="0.2">
      <c r="B23" s="161"/>
      <c r="E23"/>
      <c r="F23"/>
      <c r="G23" s="152"/>
      <c r="H23" s="60">
        <f>H22</f>
        <v>0</v>
      </c>
      <c r="J23" s="55"/>
      <c r="K23" s="55"/>
      <c r="L23"/>
      <c r="M23" s="140"/>
      <c r="N23"/>
      <c r="O23" s="10"/>
      <c r="P23" s="10"/>
      <c r="Q23"/>
      <c r="R23"/>
      <c r="S23" s="140"/>
      <c r="T23"/>
      <c r="U23"/>
      <c r="V23"/>
      <c r="W23"/>
      <c r="X23"/>
      <c r="Y23"/>
      <c r="Z23"/>
      <c r="AA23"/>
      <c r="AB23"/>
      <c r="AC23"/>
      <c r="AE23" s="191"/>
    </row>
    <row r="24" spans="2:31" ht="12.75" customHeight="1" x14ac:dyDescent="0.2">
      <c r="B24" s="53" t="str">
        <f>IF(H24=0,"","6.")</f>
        <v/>
      </c>
      <c r="E24" s="11"/>
      <c r="G24" s="54" t="str">
        <f>IF(H24=0,"",H24)</f>
        <v/>
      </c>
      <c r="H24" s="12">
        <f>SUM(W24:AB25)+AC24</f>
        <v>0</v>
      </c>
      <c r="M24" s="162" t="str">
        <f>IF(N24=0,"",":")</f>
        <v>:</v>
      </c>
      <c r="O24" s="10"/>
      <c r="P24" s="10"/>
      <c r="S24" s="162" t="str">
        <f>IF(T24=0,"",":")</f>
        <v>:</v>
      </c>
      <c r="U24" s="17">
        <f>L24*60+N24</f>
        <v>0</v>
      </c>
      <c r="V24" s="17">
        <f>R24*60+T24</f>
        <v>0</v>
      </c>
      <c r="W24" s="163">
        <f>IF(J24&gt;0,(INT(POWER(13-J24,1.81)*46.0849)),0)</f>
        <v>0</v>
      </c>
      <c r="X24" s="163">
        <f>IF(K24&gt;0,(INT(POWER(42.5-K24,1.81)*4.99087)),0)</f>
        <v>0</v>
      </c>
      <c r="Y24" s="163">
        <f>IF(N24&lt;&gt;"",(INT(POWER(254-U24,1.88)*0.11193)),0)</f>
        <v>0</v>
      </c>
      <c r="Z24" s="163">
        <f>IF(O24&gt;0,(INT(POWER(O24-75,1.348)*1.84523)),0)</f>
        <v>0</v>
      </c>
      <c r="AA24" s="163">
        <f>IF(P24&gt;0,(INT(POWER(P24-210,1.41)*0.188807)),0)</f>
        <v>0</v>
      </c>
      <c r="AB24" s="163">
        <f>IF(Q24&gt;0,(INT(POWER(Q24-1.5,1.05)*56.0211)),0)</f>
        <v>0</v>
      </c>
      <c r="AC24" s="58">
        <f>IF(T24&lt;&gt;"",(INT(POWER(305.5-V24,1.85)*0.08713)),0)</f>
        <v>0</v>
      </c>
      <c r="AE24" s="191"/>
    </row>
    <row r="25" spans="2:31" ht="12.75" customHeight="1" x14ac:dyDescent="0.2">
      <c r="B25" s="161"/>
      <c r="E25" s="59"/>
      <c r="F25"/>
      <c r="G25" s="152"/>
      <c r="H25" s="60">
        <f>H24</f>
        <v>0</v>
      </c>
      <c r="M25" s="162" t="str">
        <f>IF(N25=0,"",":")</f>
        <v>:</v>
      </c>
      <c r="O25" s="10"/>
      <c r="P25" s="10"/>
      <c r="R25"/>
      <c r="S25" s="162" t="str">
        <f>IF(T25=0,"",":")</f>
        <v>:</v>
      </c>
      <c r="T25"/>
      <c r="U25" s="17">
        <f>L25*60+N25</f>
        <v>0</v>
      </c>
      <c r="V25"/>
      <c r="W25" s="163">
        <f>IF(J25&gt;0,(INT(POWER(13-J25,1.81)*46.0849)),0)</f>
        <v>0</v>
      </c>
      <c r="X25" s="163">
        <f>IF(K25&gt;0,(INT(POWER(42.5-K25,1.81)*4.99087)),0)</f>
        <v>0</v>
      </c>
      <c r="Y25" s="163">
        <f>IF(N25&lt;&gt;"",(INT(POWER(254-U25,1.88)*0.11193)),0)</f>
        <v>0</v>
      </c>
      <c r="Z25" s="163">
        <f>IF(O25&gt;0,(INT(POWER(O25-75,1.348)*1.84523)),0)</f>
        <v>0</v>
      </c>
      <c r="AA25" s="163">
        <f>IF(P25&gt;0,(INT(POWER(P25-210,1.41)*0.188807)),0)</f>
        <v>0</v>
      </c>
      <c r="AB25" s="163">
        <f>IF(Q25&gt;0,(INT(POWER(Q25-1.5,1.05)*56.0211)),0)</f>
        <v>0</v>
      </c>
      <c r="AC25"/>
      <c r="AE25" s="191"/>
    </row>
    <row r="26" spans="2:31" ht="12.75" customHeight="1" x14ac:dyDescent="0.2">
      <c r="B26" s="161"/>
      <c r="E26"/>
      <c r="F26"/>
      <c r="G26" s="152"/>
      <c r="H26" s="60">
        <f>H24</f>
        <v>0</v>
      </c>
      <c r="J26"/>
      <c r="K26"/>
      <c r="L26"/>
      <c r="M26" s="140"/>
      <c r="N26"/>
      <c r="O26"/>
      <c r="P26"/>
      <c r="Q26"/>
      <c r="R26"/>
      <c r="S26" s="140"/>
      <c r="T26"/>
      <c r="U26"/>
      <c r="V26"/>
      <c r="W26"/>
      <c r="X26"/>
      <c r="Y26"/>
      <c r="Z26"/>
      <c r="AA26"/>
      <c r="AB26"/>
      <c r="AC26"/>
      <c r="AE26" s="191"/>
    </row>
    <row r="27" spans="2:31" ht="12.75" customHeight="1" x14ac:dyDescent="0.2">
      <c r="B27" s="53" t="str">
        <f>IF(H27=0,"","7.")</f>
        <v/>
      </c>
      <c r="E27" s="11"/>
      <c r="G27" s="54" t="str">
        <f>IF(H27=0,"",H27)</f>
        <v/>
      </c>
      <c r="H27" s="12">
        <f>SUM(W27:AB28)+AC27</f>
        <v>0</v>
      </c>
      <c r="J27" s="55"/>
      <c r="K27" s="55"/>
      <c r="M27" s="162"/>
      <c r="O27" s="10"/>
      <c r="P27" s="10"/>
      <c r="S27" s="162" t="str">
        <f>IF(T27=0,"",":")</f>
        <v>:</v>
      </c>
      <c r="U27" s="17">
        <f>L27*60+N27</f>
        <v>0</v>
      </c>
      <c r="V27" s="17">
        <f>R27*60+T27</f>
        <v>0</v>
      </c>
      <c r="W27" s="163">
        <f>IF(J27&gt;0,(INT(POWER(13-J27,1.81)*46.0849)),0)</f>
        <v>0</v>
      </c>
      <c r="X27" s="163">
        <f>IF(K27&gt;0,(INT(POWER(42.5-K27,1.81)*4.99087)),0)</f>
        <v>0</v>
      </c>
      <c r="Y27" s="163">
        <f>IF(N27&lt;&gt;"",(INT(POWER(254-U27,1.88)*0.11193)),0)</f>
        <v>0</v>
      </c>
      <c r="Z27" s="163">
        <f>IF(O27&gt;0,(INT(POWER(O27-75,1.348)*1.84523)),0)</f>
        <v>0</v>
      </c>
      <c r="AA27" s="163">
        <f>IF(P27&gt;0,(INT(POWER(P27-210,1.41)*0.188807)),0)</f>
        <v>0</v>
      </c>
      <c r="AB27" s="163">
        <f>IF(Q27&gt;0,(INT(POWER(Q27-1.5,1.05)*56.0211)),0)</f>
        <v>0</v>
      </c>
      <c r="AC27" s="58">
        <f>IF(T27&lt;&gt;"",(INT(POWER(305.5-V27,1.85)*0.08713)),0)</f>
        <v>0</v>
      </c>
      <c r="AE27" s="191"/>
    </row>
    <row r="28" spans="2:31" ht="12.75" customHeight="1" x14ac:dyDescent="0.2">
      <c r="B28" s="161"/>
      <c r="E28" s="59"/>
      <c r="G28" s="152"/>
      <c r="H28" s="60">
        <f>H27</f>
        <v>0</v>
      </c>
      <c r="J28" s="55"/>
      <c r="K28" s="55"/>
      <c r="M28" s="162" t="str">
        <f>IF(N28=0,"",":")</f>
        <v>:</v>
      </c>
      <c r="O28" s="10"/>
      <c r="P28" s="10"/>
      <c r="S28" s="162"/>
      <c r="U28" s="17">
        <f>L28*60+N28</f>
        <v>0</v>
      </c>
      <c r="V28"/>
      <c r="W28" s="163">
        <f>IF(J28&gt;0,(INT(POWER(13-J28,1.81)*46.0849)),0)</f>
        <v>0</v>
      </c>
      <c r="X28" s="163">
        <f>IF(K28&gt;0,(INT(POWER(42.5-K28,1.81)*4.99087)),0)</f>
        <v>0</v>
      </c>
      <c r="Y28" s="163">
        <f>IF(N28&lt;&gt;"",(INT(POWER(254-U28,1.88)*0.11193)),0)</f>
        <v>0</v>
      </c>
      <c r="Z28" s="163">
        <f>IF(O28&gt;0,(INT(POWER(O28-75,1.348)*1.84523)),0)</f>
        <v>0</v>
      </c>
      <c r="AA28" s="163">
        <f>IF(P28&gt;0,(INT(POWER(P28-210,1.41)*0.188807)),0)</f>
        <v>0</v>
      </c>
      <c r="AB28" s="163">
        <f>IF(Q28&gt;0,(INT(POWER(Q28-1.5,1.05)*56.0211)),0)</f>
        <v>0</v>
      </c>
      <c r="AC28"/>
      <c r="AE28" s="191"/>
    </row>
    <row r="29" spans="2:31" ht="12.75" customHeight="1" x14ac:dyDescent="0.2">
      <c r="B29" s="161"/>
      <c r="E29"/>
      <c r="G29" s="152"/>
      <c r="H29" s="60">
        <f>H27</f>
        <v>0</v>
      </c>
      <c r="J29" s="55"/>
      <c r="K29" s="55"/>
      <c r="M29" s="140"/>
      <c r="O29" s="10"/>
      <c r="P29" s="10"/>
      <c r="S29" s="162"/>
      <c r="U29"/>
      <c r="V29"/>
      <c r="W29"/>
      <c r="X29"/>
      <c r="Y29"/>
      <c r="Z29"/>
      <c r="AA29"/>
      <c r="AB29"/>
      <c r="AC29"/>
      <c r="AE29" s="191"/>
    </row>
    <row r="30" spans="2:31" ht="12.75" customHeight="1" x14ac:dyDescent="0.2">
      <c r="B30" s="53" t="str">
        <f>IF(H30=0,"","8.")</f>
        <v/>
      </c>
      <c r="E30"/>
      <c r="G30" s="54" t="str">
        <f>IF(H30=0,"",H30)</f>
        <v/>
      </c>
      <c r="H30" s="12">
        <f>SUM(W30:AB31)+AC30</f>
        <v>0</v>
      </c>
      <c r="J30" s="55"/>
      <c r="K30" s="55"/>
      <c r="M30" s="162" t="str">
        <f>IF(N30=0,"",":")</f>
        <v>:</v>
      </c>
      <c r="O30" s="10"/>
      <c r="P30" s="10"/>
      <c r="S30" s="162" t="str">
        <f>IF(T30=0,"",":")</f>
        <v>:</v>
      </c>
      <c r="U30" s="17">
        <f>L30*60+N30</f>
        <v>0</v>
      </c>
      <c r="V30" s="17">
        <f>R30*60+T30</f>
        <v>0</v>
      </c>
      <c r="W30" s="163">
        <f>IF(J30&gt;0,(INT(POWER(13-J30,1.81)*46.0849)),0)</f>
        <v>0</v>
      </c>
      <c r="X30" s="163">
        <f>IF(K30&gt;0,(INT(POWER(42.5-K30,1.81)*4.99087)),0)</f>
        <v>0</v>
      </c>
      <c r="Y30" s="163">
        <f>IF(N30&lt;&gt;"",(INT(POWER(254-U30,1.88)*0.11193)),0)</f>
        <v>0</v>
      </c>
      <c r="Z30" s="163">
        <f>IF(O30&gt;0,(INT(POWER(O30-75,1.348)*1.84523)),0)</f>
        <v>0</v>
      </c>
      <c r="AA30" s="163">
        <f>IF(P30&gt;0,(INT(POWER(P30-210,1.41)*0.188807)),0)</f>
        <v>0</v>
      </c>
      <c r="AB30" s="163">
        <f>IF(Q30&gt;0,(INT(POWER(Q30-1.5,1.05)*56.0211)),0)</f>
        <v>0</v>
      </c>
      <c r="AC30" s="58">
        <f>IF(T30&lt;&gt;"",(INT(POWER(305.5-V30,1.85)*0.08713)),0)</f>
        <v>0</v>
      </c>
      <c r="AE30" s="191"/>
    </row>
    <row r="31" spans="2:31" ht="12.75" customHeight="1" x14ac:dyDescent="0.2">
      <c r="B31" s="161"/>
      <c r="E31"/>
      <c r="G31" s="152"/>
      <c r="H31" s="60">
        <f>H30</f>
        <v>0</v>
      </c>
      <c r="J31" s="55"/>
      <c r="K31" s="55"/>
      <c r="M31" s="162" t="str">
        <f>IF(N31=0,"",":")</f>
        <v>:</v>
      </c>
      <c r="O31" s="10"/>
      <c r="P31" s="10"/>
      <c r="S31" s="162" t="str">
        <f>IF(T31=0,"",":")</f>
        <v>:</v>
      </c>
      <c r="U31" s="17">
        <f>L31*60+N31</f>
        <v>0</v>
      </c>
      <c r="V31"/>
      <c r="W31" s="163">
        <f>IF(J31&gt;0,(INT(POWER(13-J31,1.81)*46.0849)),0)</f>
        <v>0</v>
      </c>
      <c r="X31" s="163">
        <f>IF(K31&gt;0,(INT(POWER(42.5-K31,1.81)*4.99087)),0)</f>
        <v>0</v>
      </c>
      <c r="Y31" s="163">
        <f>IF(N31&lt;&gt;"",(INT(POWER(254-U31,1.88)*0.11193)),0)</f>
        <v>0</v>
      </c>
      <c r="Z31" s="163">
        <f>IF(O31&gt;0,(INT(POWER(O31-75,1.348)*1.84523)),0)</f>
        <v>0</v>
      </c>
      <c r="AA31" s="163">
        <f>IF(P31&gt;0,(INT(POWER(P31-210,1.41)*0.188807)),0)</f>
        <v>0</v>
      </c>
      <c r="AB31" s="163">
        <f>IF(Q31&gt;0,(INT(POWER(Q31-1.5,1.05)*56.0211)),0)</f>
        <v>0</v>
      </c>
      <c r="AC31"/>
    </row>
    <row r="32" spans="2:31" ht="12.75" customHeight="1" x14ac:dyDescent="0.2">
      <c r="B32" s="161"/>
      <c r="E32"/>
      <c r="G32" s="152"/>
      <c r="H32" s="60">
        <f>H30</f>
        <v>0</v>
      </c>
      <c r="J32" s="55"/>
      <c r="K32" s="55"/>
      <c r="M32" s="140"/>
      <c r="O32" s="10"/>
      <c r="P32" s="10"/>
      <c r="S32" s="140"/>
      <c r="U32"/>
      <c r="V32"/>
      <c r="W32"/>
      <c r="X32"/>
      <c r="Y32"/>
      <c r="Z32"/>
      <c r="AA32"/>
      <c r="AB32"/>
      <c r="AC32"/>
    </row>
    <row r="33" spans="2:29" ht="12.75" customHeight="1" x14ac:dyDescent="0.2">
      <c r="B33" s="53" t="str">
        <f>IF(H33=0,"","9.")</f>
        <v/>
      </c>
      <c r="E33"/>
      <c r="G33" s="54" t="str">
        <f>IF(H33=0,"",H33)</f>
        <v/>
      </c>
      <c r="H33" s="12">
        <f>SUM(W33:AB34)+AC33</f>
        <v>0</v>
      </c>
      <c r="J33" s="55"/>
      <c r="K33" s="55"/>
      <c r="M33" s="162" t="str">
        <f>IF(N33=0,"",":")</f>
        <v>:</v>
      </c>
      <c r="O33" s="10"/>
      <c r="P33" s="10"/>
      <c r="S33" s="162" t="str">
        <f>IF(T33=0,"",":")</f>
        <v>:</v>
      </c>
      <c r="U33" s="17">
        <f>L33*60+N33</f>
        <v>0</v>
      </c>
      <c r="V33" s="17">
        <f>R33*60+T33</f>
        <v>0</v>
      </c>
      <c r="W33" s="163">
        <f>IF(J33&gt;0,(INT(POWER(13-J33,1.81)*46.0849)),0)</f>
        <v>0</v>
      </c>
      <c r="X33" s="163">
        <f>IF(K33&gt;0,(INT(POWER(42.5-K33,1.81)*4.99087)),0)</f>
        <v>0</v>
      </c>
      <c r="Y33" s="163">
        <f>IF(N33&lt;&gt;"",(INT(POWER(254-U33,1.88)*0.11193)),0)</f>
        <v>0</v>
      </c>
      <c r="Z33" s="163">
        <f>IF(O33&gt;0,(INT(POWER(O33-75,1.348)*1.84523)),0)</f>
        <v>0</v>
      </c>
      <c r="AA33" s="163">
        <f>IF(P33&gt;0,(INT(POWER(P33-210,1.41)*0.188807)),0)</f>
        <v>0</v>
      </c>
      <c r="AB33" s="163">
        <f>IF(Q33&gt;0,(INT(POWER(Q33-1.5,1.05)*56.0211)),0)</f>
        <v>0</v>
      </c>
      <c r="AC33" s="58">
        <f>IF(T33&lt;&gt;"",(INT(POWER(305.5-V33,1.85)*0.08713)),0)</f>
        <v>0</v>
      </c>
    </row>
    <row r="34" spans="2:29" ht="12.75" customHeight="1" x14ac:dyDescent="0.2">
      <c r="B34" s="161"/>
      <c r="E34"/>
      <c r="G34" s="152"/>
      <c r="H34" s="60">
        <f>H33</f>
        <v>0</v>
      </c>
      <c r="J34" s="55"/>
      <c r="K34" s="55"/>
      <c r="M34" s="162" t="str">
        <f>IF(N34=0,"",":")</f>
        <v>:</v>
      </c>
      <c r="O34" s="10"/>
      <c r="P34" s="10"/>
      <c r="S34" s="162" t="str">
        <f>IF(T34=0,"",":")</f>
        <v>:</v>
      </c>
      <c r="U34" s="17">
        <f>L34*60+N34</f>
        <v>0</v>
      </c>
      <c r="V34"/>
      <c r="W34" s="163">
        <f>IF(J34&gt;0,(INT(POWER(13-J34,1.81)*46.0849)),0)</f>
        <v>0</v>
      </c>
      <c r="X34" s="163">
        <f>IF(K34&gt;0,(INT(POWER(42.5-K34,1.81)*4.99087)),0)</f>
        <v>0</v>
      </c>
      <c r="Y34" s="163">
        <f>IF(N34&lt;&gt;"",(INT(POWER(254-U34,1.88)*0.11193)),0)</f>
        <v>0</v>
      </c>
      <c r="Z34" s="163">
        <f>IF(O34&gt;0,(INT(POWER(O34-75,1.348)*1.84523)),0)</f>
        <v>0</v>
      </c>
      <c r="AA34" s="163">
        <f>IF(P34&gt;0,(INT(POWER(P34-210,1.41)*0.188807)),0)</f>
        <v>0</v>
      </c>
      <c r="AB34" s="163">
        <f>IF(Q34&gt;0,(INT(POWER(Q34-1.5,1.05)*56.0211)),0)</f>
        <v>0</v>
      </c>
      <c r="AC34"/>
    </row>
    <row r="35" spans="2:29" ht="12.75" customHeight="1" x14ac:dyDescent="0.2">
      <c r="B35" s="161"/>
      <c r="E35"/>
      <c r="G35" s="152"/>
      <c r="H35" s="60">
        <f>H33</f>
        <v>0</v>
      </c>
      <c r="J35"/>
      <c r="K35"/>
      <c r="M35" s="140"/>
      <c r="O35"/>
      <c r="P35"/>
      <c r="S35" s="140"/>
      <c r="U35"/>
      <c r="V35"/>
      <c r="W35"/>
      <c r="X35"/>
      <c r="Y35"/>
      <c r="Z35"/>
      <c r="AA35"/>
      <c r="AB35"/>
      <c r="AC35"/>
    </row>
    <row r="36" spans="2:29" ht="12.75" customHeight="1" x14ac:dyDescent="0.2">
      <c r="B36" s="53" t="str">
        <f>IF(H36=0,"","10.")</f>
        <v/>
      </c>
      <c r="E36"/>
      <c r="G36" s="54" t="str">
        <f>IF(H36=0,"",H36)</f>
        <v/>
      </c>
      <c r="H36" s="12">
        <f>SUM(W36:AB37)+AC36</f>
        <v>0</v>
      </c>
      <c r="J36" s="55"/>
      <c r="K36" s="55"/>
      <c r="M36" s="162" t="str">
        <f>IF(N36=0,"",":")</f>
        <v>:</v>
      </c>
      <c r="O36" s="10"/>
      <c r="P36" s="10"/>
      <c r="S36" s="162" t="str">
        <f>IF(T36=0,"",":")</f>
        <v>:</v>
      </c>
      <c r="U36" s="17">
        <f>L36*60+N36</f>
        <v>0</v>
      </c>
      <c r="V36" s="17">
        <f>R36*60+T36</f>
        <v>0</v>
      </c>
      <c r="W36" s="163">
        <f>IF(J36&gt;0,(INT(POWER(13-J36,1.81)*46.0849)),0)</f>
        <v>0</v>
      </c>
      <c r="X36" s="163">
        <f>IF(K36&gt;0,(INT(POWER(42.5-K36,1.81)*4.99087)),0)</f>
        <v>0</v>
      </c>
      <c r="Y36" s="163">
        <f>IF(N36&lt;&gt;"",(INT(POWER(254-U36,1.88)*0.11193)),0)</f>
        <v>0</v>
      </c>
      <c r="Z36" s="163">
        <f>IF(O36&gt;0,(INT(POWER(O36-75,1.348)*1.84523)),0)</f>
        <v>0</v>
      </c>
      <c r="AA36" s="163">
        <f>IF(P36&gt;0,(INT(POWER(P36-210,1.41)*0.188807)),0)</f>
        <v>0</v>
      </c>
      <c r="AB36" s="163">
        <f>IF(Q36&gt;0,(INT(POWER(Q36-1.5,1.05)*56.0211)),0)</f>
        <v>0</v>
      </c>
      <c r="AC36" s="58">
        <f>IF(T36&lt;&gt;"",(INT(POWER(305.5-V36,1.85)*0.08713)),0)</f>
        <v>0</v>
      </c>
    </row>
    <row r="37" spans="2:29" ht="12.75" customHeight="1" x14ac:dyDescent="0.2">
      <c r="B37" s="161"/>
      <c r="E37"/>
      <c r="G37" s="152"/>
      <c r="H37" s="60">
        <f>H36</f>
        <v>0</v>
      </c>
      <c r="J37" s="55"/>
      <c r="K37" s="55"/>
      <c r="M37" s="162" t="str">
        <f>IF(N37=0,"",":")</f>
        <v>:</v>
      </c>
      <c r="O37" s="10"/>
      <c r="P37" s="10"/>
      <c r="S37" s="162" t="str">
        <f>IF(T37=0,"",":")</f>
        <v>:</v>
      </c>
      <c r="U37" s="17">
        <f>L37*60+N37</f>
        <v>0</v>
      </c>
      <c r="V37"/>
      <c r="W37" s="163">
        <f>IF(J37&gt;0,(INT(POWER(13-J37,1.81)*46.0849)),0)</f>
        <v>0</v>
      </c>
      <c r="X37" s="163">
        <f>IF(K37&gt;0,(INT(POWER(42.5-K37,1.81)*4.99087)),0)</f>
        <v>0</v>
      </c>
      <c r="Y37" s="163">
        <f>IF(N37&lt;&gt;"",(INT(POWER(254-U37,1.88)*0.11193)),0)</f>
        <v>0</v>
      </c>
      <c r="Z37" s="163">
        <f>IF(O37&gt;0,(INT(POWER(O37-75,1.348)*1.84523)),0)</f>
        <v>0</v>
      </c>
      <c r="AA37" s="163">
        <f>IF(P37&gt;0,(INT(POWER(P37-210,1.41)*0.188807)),0)</f>
        <v>0</v>
      </c>
      <c r="AB37" s="163">
        <f>IF(Q37&gt;0,(INT(POWER(Q37-1.5,1.05)*56.0211)),0)</f>
        <v>0</v>
      </c>
      <c r="AC37"/>
    </row>
    <row r="38" spans="2:29" ht="12.75" customHeight="1" x14ac:dyDescent="0.2">
      <c r="B38" s="161"/>
      <c r="E38"/>
      <c r="G38" s="152"/>
      <c r="H38" s="60">
        <f>H36</f>
        <v>0</v>
      </c>
      <c r="M38" s="140"/>
      <c r="S38" s="140"/>
      <c r="U38"/>
      <c r="V38"/>
      <c r="W38"/>
      <c r="X38"/>
      <c r="Y38"/>
      <c r="Z38"/>
      <c r="AA38"/>
      <c r="AB38"/>
      <c r="AC38"/>
    </row>
    <row r="39" spans="2:29" ht="12.75" customHeight="1" x14ac:dyDescent="0.2">
      <c r="B39" s="53" t="str">
        <f>IF(H39=0,"","11.")</f>
        <v/>
      </c>
      <c r="E39"/>
      <c r="G39" s="54" t="str">
        <f>IF(H39=0,"",H39)</f>
        <v/>
      </c>
      <c r="H39" s="12">
        <f>SUM(W39:AB40)+AC39</f>
        <v>0</v>
      </c>
      <c r="M39" s="162" t="str">
        <f>IF(N39=0,"",":")</f>
        <v>:</v>
      </c>
      <c r="S39" s="162" t="str">
        <f>IF(T39=0,"",":")</f>
        <v>:</v>
      </c>
      <c r="U39" s="17">
        <f>L39*60+N39</f>
        <v>0</v>
      </c>
      <c r="V39" s="17">
        <f>R39*60+T39</f>
        <v>0</v>
      </c>
      <c r="W39" s="163">
        <f>IF(J39&gt;0,(INT(POWER(13-J39,1.81)*46.0849)),0)</f>
        <v>0</v>
      </c>
      <c r="X39" s="163">
        <f>IF(K39&gt;0,(INT(POWER(42.5-K39,1.81)*4.99087)),0)</f>
        <v>0</v>
      </c>
      <c r="Y39" s="163">
        <f>IF(N39&lt;&gt;"",(INT(POWER(254-U39,1.88)*0.11193)),0)</f>
        <v>0</v>
      </c>
      <c r="Z39" s="163">
        <f>IF(O39&gt;0,(INT(POWER(O39-75,1.348)*1.84523)),0)</f>
        <v>0</v>
      </c>
      <c r="AA39" s="163">
        <f>IF(P39&gt;0,(INT(POWER(P39-210,1.41)*0.188807)),0)</f>
        <v>0</v>
      </c>
      <c r="AB39" s="163">
        <f>IF(Q39&gt;0,(INT(POWER(Q39-1.5,1.05)*56.0211)),0)</f>
        <v>0</v>
      </c>
      <c r="AC39" s="58">
        <f>IF(T39&lt;&gt;"",(INT(POWER(305.5-V39,1.85)*0.08713)),0)</f>
        <v>0</v>
      </c>
    </row>
    <row r="40" spans="2:29" ht="12.75" customHeight="1" x14ac:dyDescent="0.2">
      <c r="B40" s="161"/>
      <c r="E40"/>
      <c r="G40" s="152"/>
      <c r="H40" s="60">
        <f>H39</f>
        <v>0</v>
      </c>
      <c r="M40" s="162" t="str">
        <f>IF(N40=0,"",":")</f>
        <v>:</v>
      </c>
      <c r="S40" s="162" t="str">
        <f>IF(T40=0,"",":")</f>
        <v>:</v>
      </c>
      <c r="U40" s="17">
        <f>L40*60+N40</f>
        <v>0</v>
      </c>
      <c r="V40"/>
      <c r="W40" s="163">
        <f>IF(J40&gt;0,(INT(POWER(13-J40,1.81)*46.0849)),0)</f>
        <v>0</v>
      </c>
      <c r="X40" s="163">
        <f>IF(K40&gt;0,(INT(POWER(42.5-K40,1.81)*4.99087)),0)</f>
        <v>0</v>
      </c>
      <c r="Y40" s="163">
        <f>IF(N40&lt;&gt;"",(INT(POWER(254-U40,1.88)*0.11193)),0)</f>
        <v>0</v>
      </c>
      <c r="Z40" s="163">
        <f>IF(O40&gt;0,(INT(POWER(O40-75,1.348)*1.84523)),0)</f>
        <v>0</v>
      </c>
      <c r="AA40" s="163">
        <f>IF(P40&gt;0,(INT(POWER(P40-210,1.41)*0.188807)),0)</f>
        <v>0</v>
      </c>
      <c r="AB40" s="163">
        <f>IF(Q40&gt;0,(INT(POWER(Q40-1.5,1.05)*56.0211)),0)</f>
        <v>0</v>
      </c>
      <c r="AC40"/>
    </row>
    <row r="41" spans="2:29" ht="12.75" customHeight="1" x14ac:dyDescent="0.2">
      <c r="B41" s="161"/>
      <c r="E41"/>
      <c r="G41" s="152"/>
      <c r="H41" s="60">
        <f>H39</f>
        <v>0</v>
      </c>
      <c r="M41" s="140"/>
      <c r="S41" s="140"/>
      <c r="U41"/>
      <c r="V41"/>
      <c r="W41"/>
      <c r="X41"/>
      <c r="Y41"/>
      <c r="Z41"/>
      <c r="AA41"/>
      <c r="AB41"/>
      <c r="AC41"/>
    </row>
    <row r="42" spans="2:29" ht="12.75" customHeight="1" x14ac:dyDescent="0.2">
      <c r="B42" s="53" t="str">
        <f>IF(H42=0,"","12.")</f>
        <v/>
      </c>
      <c r="E42"/>
      <c r="G42" s="54" t="str">
        <f>IF(H42=0,"",H42)</f>
        <v/>
      </c>
      <c r="H42" s="12">
        <f>SUM(W42:AB43)+AC42</f>
        <v>0</v>
      </c>
      <c r="M42" s="162" t="str">
        <f>IF(N42=0,"",":")</f>
        <v>:</v>
      </c>
      <c r="S42" s="162" t="str">
        <f>IF(T42=0,"",":")</f>
        <v>:</v>
      </c>
      <c r="U42" s="17">
        <f>L42*60+N42</f>
        <v>0</v>
      </c>
      <c r="V42" s="17">
        <f>R42*60+T42</f>
        <v>0</v>
      </c>
      <c r="W42" s="163">
        <f>IF(J42&gt;0,(INT(POWER(13-J42,1.81)*46.0849)),0)</f>
        <v>0</v>
      </c>
      <c r="X42" s="163">
        <f>IF(K42&gt;0,(INT(POWER(42.5-K42,1.81)*4.99087)),0)</f>
        <v>0</v>
      </c>
      <c r="Y42" s="163">
        <f>IF(N42&lt;&gt;"",(INT(POWER(254-U42,1.88)*0.11193)),0)</f>
        <v>0</v>
      </c>
      <c r="Z42" s="163">
        <f>IF(O42&gt;0,(INT(POWER(O42-75,1.348)*1.84523)),0)</f>
        <v>0</v>
      </c>
      <c r="AA42" s="163">
        <f>IF(P42&gt;0,(INT(POWER(P42-210,1.41)*0.188807)),0)</f>
        <v>0</v>
      </c>
      <c r="AB42" s="163">
        <f>IF(Q42&gt;0,(INT(POWER(Q42-1.5,1.05)*56.0211)),0)</f>
        <v>0</v>
      </c>
      <c r="AC42" s="58">
        <f>IF(T42&lt;&gt;"",(INT(POWER(305.5-V42,1.85)*0.08713)),0)</f>
        <v>0</v>
      </c>
    </row>
    <row r="43" spans="2:29" ht="12.75" customHeight="1" x14ac:dyDescent="0.2">
      <c r="B43" s="161"/>
      <c r="E43"/>
      <c r="G43" s="152"/>
      <c r="H43" s="60">
        <f>H42</f>
        <v>0</v>
      </c>
      <c r="M43" s="162" t="str">
        <f>IF(N43=0,"",":")</f>
        <v>:</v>
      </c>
      <c r="S43" s="162" t="str">
        <f>IF(T43=0,"",":")</f>
        <v>:</v>
      </c>
      <c r="U43" s="17">
        <f>L43*60+N43</f>
        <v>0</v>
      </c>
      <c r="V43"/>
      <c r="W43" s="163">
        <f>IF(J43&gt;0,(INT(POWER(13-J43,1.81)*46.0849)),0)</f>
        <v>0</v>
      </c>
      <c r="X43" s="163">
        <f>IF(K43&gt;0,(INT(POWER(42.5-K43,1.81)*4.99087)),0)</f>
        <v>0</v>
      </c>
      <c r="Y43" s="163">
        <f>IF(N43&lt;&gt;"",(INT(POWER(254-U43,1.88)*0.11193)),0)</f>
        <v>0</v>
      </c>
      <c r="Z43" s="163">
        <f>IF(O43&gt;0,(INT(POWER(O43-75,1.348)*1.84523)),0)</f>
        <v>0</v>
      </c>
      <c r="AA43" s="163">
        <f>IF(P43&gt;0,(INT(POWER(P43-210,1.41)*0.188807)),0)</f>
        <v>0</v>
      </c>
      <c r="AB43" s="163">
        <f>IF(Q43&gt;0,(INT(POWER(Q43-1.5,1.05)*56.0211)),0)</f>
        <v>0</v>
      </c>
      <c r="AC43"/>
    </row>
    <row r="44" spans="2:29" ht="12.75" customHeight="1" x14ac:dyDescent="0.2">
      <c r="B44" s="161"/>
      <c r="E44"/>
      <c r="G44" s="152"/>
      <c r="H44" s="60">
        <f>H42</f>
        <v>0</v>
      </c>
      <c r="M44" s="140"/>
      <c r="S44" s="140"/>
      <c r="U44"/>
      <c r="V44"/>
      <c r="W44"/>
      <c r="X44"/>
      <c r="Y44"/>
      <c r="Z44"/>
      <c r="AA44"/>
      <c r="AB44"/>
      <c r="AC44"/>
    </row>
    <row r="45" spans="2:29" ht="12.75" customHeight="1" x14ac:dyDescent="0.2">
      <c r="B45" s="53" t="str">
        <f>IF(H45=0,"","13.")</f>
        <v/>
      </c>
      <c r="E45" s="165"/>
      <c r="G45" s="54" t="str">
        <f>IF(H45=0,"",H45)</f>
        <v/>
      </c>
      <c r="H45" s="12">
        <f>SUM(W45:AB46)+AC45</f>
        <v>0</v>
      </c>
      <c r="M45" s="162" t="str">
        <f>IF(N45=0,"",":")</f>
        <v>:</v>
      </c>
      <c r="S45" s="162" t="str">
        <f>IF(T45=0,"",":")</f>
        <v>:</v>
      </c>
      <c r="U45" s="17">
        <f>L45*60+N45</f>
        <v>0</v>
      </c>
      <c r="V45" s="17">
        <f>R45*60+T45</f>
        <v>0</v>
      </c>
      <c r="W45" s="163">
        <f>IF(J45&gt;0,(INT(POWER(13-J45,1.81)*46.0849)),0)</f>
        <v>0</v>
      </c>
      <c r="X45" s="163">
        <f>IF(K45&gt;0,(INT(POWER(42.5-K45,1.81)*4.99087)),0)</f>
        <v>0</v>
      </c>
      <c r="Y45" s="163">
        <f>IF(N45&lt;&gt;"",(INT(POWER(254-U45,1.88)*0.11193)),0)</f>
        <v>0</v>
      </c>
      <c r="Z45" s="163">
        <f>IF(O45&gt;0,(INT(POWER(O45-75,1.348)*1.84523)),0)</f>
        <v>0</v>
      </c>
      <c r="AA45" s="163">
        <f>IF(P45&gt;0,(INT(POWER(P45-210,1.41)*0.188807)),0)</f>
        <v>0</v>
      </c>
      <c r="AB45" s="163">
        <f>IF(Q45&gt;0,(INT(POWER(Q45-1.5,1.05)*56.0211)),0)</f>
        <v>0</v>
      </c>
      <c r="AC45" s="58">
        <f>IF(T45&lt;&gt;"",(INT(POWER(305.5-V45,1.85)*0.08713)),0)</f>
        <v>0</v>
      </c>
    </row>
    <row r="46" spans="2:29" ht="12.75" customHeight="1" x14ac:dyDescent="0.2">
      <c r="B46" s="161"/>
      <c r="G46" s="152"/>
      <c r="H46" s="60">
        <f>H45</f>
        <v>0</v>
      </c>
      <c r="M46" s="162" t="str">
        <f>IF(N46=0,"",":")</f>
        <v>:</v>
      </c>
      <c r="S46" s="162" t="str">
        <f>IF(T46=0,"",":")</f>
        <v>:</v>
      </c>
      <c r="U46" s="17">
        <f>L46*60+N46</f>
        <v>0</v>
      </c>
      <c r="V46"/>
      <c r="W46" s="163">
        <f>IF(J46&gt;0,(INT(POWER(13-J46,1.81)*46.0849)),0)</f>
        <v>0</v>
      </c>
      <c r="X46" s="163">
        <f>IF(K46&gt;0,(INT(POWER(42.5-K46,1.81)*4.99087)),0)</f>
        <v>0</v>
      </c>
      <c r="Y46" s="163">
        <f>IF(N46&lt;&gt;"",(INT(POWER(254-U46,1.88)*0.11193)),0)</f>
        <v>0</v>
      </c>
      <c r="Z46" s="163">
        <f>IF(O46&gt;0,(INT(POWER(O46-75,1.348)*1.84523)),0)</f>
        <v>0</v>
      </c>
      <c r="AA46" s="163">
        <f>IF(P46&gt;0,(INT(POWER(P46-210,1.41)*0.188807)),0)</f>
        <v>0</v>
      </c>
      <c r="AB46" s="163">
        <f>IF(Q46&gt;0,(INT(POWER(Q46-1.5,1.05)*56.0211)),0)</f>
        <v>0</v>
      </c>
      <c r="AC46"/>
    </row>
    <row r="47" spans="2:29" ht="12.75" customHeight="1" x14ac:dyDescent="0.2">
      <c r="B47" s="161"/>
      <c r="G47" s="152"/>
      <c r="H47" s="60">
        <f>H45</f>
        <v>0</v>
      </c>
      <c r="M47" s="140"/>
      <c r="S47" s="140"/>
      <c r="U47"/>
      <c r="V47"/>
      <c r="W47"/>
      <c r="X47"/>
      <c r="Y47"/>
      <c r="Z47"/>
      <c r="AA47"/>
      <c r="AB47"/>
      <c r="AC47"/>
    </row>
    <row r="48" spans="2:29" ht="12.75" customHeight="1" x14ac:dyDescent="0.2">
      <c r="B48" s="53" t="str">
        <f>IF(H48=0,"","14.")</f>
        <v/>
      </c>
      <c r="G48" s="54" t="str">
        <f>IF(H48=0,"",H48)</f>
        <v/>
      </c>
      <c r="H48" s="12">
        <f>SUM(W48:AB49)+AC48</f>
        <v>0</v>
      </c>
      <c r="M48" s="162" t="str">
        <f>IF(N48=0,"",":")</f>
        <v>:</v>
      </c>
      <c r="S48" s="162" t="str">
        <f>IF(T48=0,"",":")</f>
        <v>:</v>
      </c>
      <c r="U48" s="17">
        <f>L48*60+N48</f>
        <v>0</v>
      </c>
      <c r="V48" s="17">
        <f>R48*60+T48</f>
        <v>0</v>
      </c>
      <c r="W48" s="163">
        <f>IF(J48&gt;0,(INT(POWER(13-J48,1.81)*46.0849)),0)</f>
        <v>0</v>
      </c>
      <c r="X48" s="163">
        <f>IF(K48&gt;0,(INT(POWER(42.5-K48,1.81)*4.99087)),0)</f>
        <v>0</v>
      </c>
      <c r="Y48" s="163">
        <f>IF(N48&lt;&gt;"",(INT(POWER(254-U48,1.88)*0.11193)),0)</f>
        <v>0</v>
      </c>
      <c r="Z48" s="163">
        <f>IF(O48&gt;0,(INT(POWER(O48-75,1.348)*1.84523)),0)</f>
        <v>0</v>
      </c>
      <c r="AA48" s="163">
        <f>IF(P48&gt;0,(INT(POWER(P48-210,1.41)*0.188807)),0)</f>
        <v>0</v>
      </c>
      <c r="AB48" s="163">
        <f>IF(Q48&gt;0,(INT(POWER(Q48-1.5,1.05)*56.0211)),0)</f>
        <v>0</v>
      </c>
      <c r="AC48" s="58">
        <f>IF(T48&lt;&gt;"",(INT(POWER(305.5-V48,1.85)*0.08713)),0)</f>
        <v>0</v>
      </c>
    </row>
    <row r="49" spans="2:29" ht="12.75" customHeight="1" x14ac:dyDescent="0.2">
      <c r="B49" s="161"/>
      <c r="G49" s="152"/>
      <c r="H49" s="60">
        <f>H48</f>
        <v>0</v>
      </c>
      <c r="M49" s="162" t="str">
        <f>IF(N49=0,"",":")</f>
        <v>:</v>
      </c>
      <c r="S49" s="162" t="str">
        <f>IF(T49=0,"",":")</f>
        <v>:</v>
      </c>
      <c r="U49" s="17">
        <f>L49*60+N49</f>
        <v>0</v>
      </c>
      <c r="V49"/>
      <c r="W49" s="163">
        <f>IF(J49&gt;0,(INT(POWER(13-J49,1.81)*46.0849)),0)</f>
        <v>0</v>
      </c>
      <c r="X49" s="163">
        <f>IF(K49&gt;0,(INT(POWER(42.5-K49,1.81)*4.99087)),0)</f>
        <v>0</v>
      </c>
      <c r="Y49" s="163">
        <f>IF(N49&lt;&gt;"",(INT(POWER(254-U49,1.88)*0.11193)),0)</f>
        <v>0</v>
      </c>
      <c r="Z49" s="163">
        <f>IF(O49&gt;0,(INT(POWER(O49-75,1.348)*1.84523)),0)</f>
        <v>0</v>
      </c>
      <c r="AA49" s="163">
        <f>IF(P49&gt;0,(INT(POWER(P49-210,1.41)*0.188807)),0)</f>
        <v>0</v>
      </c>
      <c r="AB49" s="163">
        <f>IF(Q49&gt;0,(INT(POWER(Q49-1.5,1.05)*56.0211)),0)</f>
        <v>0</v>
      </c>
      <c r="AC49"/>
    </row>
    <row r="50" spans="2:29" ht="12.75" customHeight="1" x14ac:dyDescent="0.2">
      <c r="B50" s="161"/>
      <c r="G50" s="152"/>
      <c r="H50" s="60">
        <f>H48</f>
        <v>0</v>
      </c>
      <c r="M50" s="140"/>
      <c r="S50" s="140"/>
      <c r="U50"/>
      <c r="V50"/>
      <c r="W50"/>
      <c r="X50"/>
      <c r="Y50"/>
      <c r="Z50"/>
      <c r="AA50"/>
      <c r="AB50"/>
      <c r="AC50"/>
    </row>
    <row r="51" spans="2:29" ht="12.75" customHeight="1" x14ac:dyDescent="0.2">
      <c r="B51" s="53" t="str">
        <f>IF(H51=0,"","15.")</f>
        <v/>
      </c>
      <c r="G51" s="54" t="str">
        <f>IF(H51=0,"",H51)</f>
        <v/>
      </c>
      <c r="H51" s="12">
        <f>SUM(W51:AB52)+AC51</f>
        <v>0</v>
      </c>
      <c r="M51" s="162" t="str">
        <f>IF(N51=0,"",":")</f>
        <v>:</v>
      </c>
      <c r="S51" s="162" t="str">
        <f>IF(T51=0,"",":")</f>
        <v>:</v>
      </c>
      <c r="U51" s="17">
        <f>L51*60+N51</f>
        <v>0</v>
      </c>
      <c r="V51" s="17">
        <f>R51*60+T51</f>
        <v>0</v>
      </c>
      <c r="W51" s="163">
        <f>IF(J51&gt;0,(INT(POWER(13-J51,1.81)*46.0849)),0)</f>
        <v>0</v>
      </c>
      <c r="X51" s="163">
        <f>IF(K51&gt;0,(INT(POWER(42.5-K51,1.81)*4.99087)),0)</f>
        <v>0</v>
      </c>
      <c r="Y51" s="163">
        <f>IF(N51&lt;&gt;"",(INT(POWER(254-U51,1.88)*0.11193)),0)</f>
        <v>0</v>
      </c>
      <c r="Z51" s="163">
        <f>IF(O51&gt;0,(INT(POWER(O51-75,1.348)*1.84523)),0)</f>
        <v>0</v>
      </c>
      <c r="AA51" s="163">
        <f>IF(P51&gt;0,(INT(POWER(P51-210,1.41)*0.188807)),0)</f>
        <v>0</v>
      </c>
      <c r="AB51" s="163">
        <f>IF(Q51&gt;0,(INT(POWER(Q51-1.5,1.05)*56.0211)),0)</f>
        <v>0</v>
      </c>
      <c r="AC51" s="58">
        <f>IF(T51&lt;&gt;"",(INT(POWER(305.5-V51,1.85)*0.08713)),0)</f>
        <v>0</v>
      </c>
    </row>
    <row r="52" spans="2:29" ht="12.75" customHeight="1" x14ac:dyDescent="0.2">
      <c r="B52" s="161"/>
      <c r="G52" s="152"/>
      <c r="H52" s="60">
        <f>H51</f>
        <v>0</v>
      </c>
      <c r="M52" s="162" t="str">
        <f>IF(N52=0,"",":")</f>
        <v>:</v>
      </c>
      <c r="S52" s="162" t="str">
        <f>IF(T52=0,"",":")</f>
        <v>:</v>
      </c>
      <c r="U52" s="17">
        <f>L52*60+N52</f>
        <v>0</v>
      </c>
      <c r="V52"/>
      <c r="W52" s="163">
        <f>IF(J52&gt;0,(INT(POWER(13-J52,1.81)*46.0849)),0)</f>
        <v>0</v>
      </c>
      <c r="X52" s="163">
        <f>IF(K52&gt;0,(INT(POWER(42.5-K52,1.81)*4.99087)),0)</f>
        <v>0</v>
      </c>
      <c r="Y52" s="163">
        <f>IF(N52&lt;&gt;"",(INT(POWER(254-U52,1.88)*0.11193)),0)</f>
        <v>0</v>
      </c>
      <c r="Z52" s="163">
        <f>IF(O52&gt;0,(INT(POWER(O52-75,1.348)*1.84523)),0)</f>
        <v>0</v>
      </c>
      <c r="AA52" s="163">
        <f>IF(P52&gt;0,(INT(POWER(P52-210,1.41)*0.188807)),0)</f>
        <v>0</v>
      </c>
      <c r="AB52" s="163">
        <f>IF(Q52&gt;0,(INT(POWER(Q52-1.5,1.05)*56.0211)),0)</f>
        <v>0</v>
      </c>
      <c r="AC52"/>
    </row>
    <row r="53" spans="2:29" ht="12.75" customHeight="1" x14ac:dyDescent="0.2">
      <c r="B53" s="161"/>
      <c r="G53" s="152"/>
      <c r="H53" s="60">
        <f>H51</f>
        <v>0</v>
      </c>
      <c r="M53" s="140"/>
      <c r="S53" s="140"/>
      <c r="U53"/>
      <c r="V53"/>
      <c r="W53"/>
      <c r="X53"/>
      <c r="Y53"/>
      <c r="Z53"/>
      <c r="AA53"/>
      <c r="AB53"/>
      <c r="AC53"/>
    </row>
    <row r="54" spans="2:29" ht="12.75" customHeight="1" x14ac:dyDescent="0.2">
      <c r="B54" s="53" t="str">
        <f>IF(H54=0,"","16.")</f>
        <v/>
      </c>
      <c r="G54" s="54" t="str">
        <f>IF(H54=0,"",H54)</f>
        <v/>
      </c>
      <c r="H54" s="12">
        <f>SUM(W54:AB55)+AC54</f>
        <v>0</v>
      </c>
      <c r="M54" s="162" t="str">
        <f>IF(N54=0,"",":")</f>
        <v>:</v>
      </c>
      <c r="S54" s="162" t="str">
        <f>IF(T54=0,"",":")</f>
        <v>:</v>
      </c>
      <c r="U54" s="17">
        <f>L54*60+N54</f>
        <v>0</v>
      </c>
      <c r="V54" s="17">
        <f>R54*60+T54</f>
        <v>0</v>
      </c>
      <c r="W54" s="163">
        <f>IF(J54&gt;0,(INT(POWER(13-J54,1.81)*46.0849)),0)</f>
        <v>0</v>
      </c>
      <c r="X54" s="163">
        <f>IF(K54&gt;0,(INT(POWER(42.5-K54,1.81)*4.99087)),0)</f>
        <v>0</v>
      </c>
      <c r="Y54" s="163">
        <f>IF(N54&lt;&gt;"",(INT(POWER(254-U54,1.88)*0.11193)),0)</f>
        <v>0</v>
      </c>
      <c r="Z54" s="163">
        <f>IF(O54&gt;0,(INT(POWER(O54-75,1.348)*1.84523)),0)</f>
        <v>0</v>
      </c>
      <c r="AA54" s="163">
        <f>IF(P54&gt;0,(INT(POWER(P54-210,1.41)*0.188807)),0)</f>
        <v>0</v>
      </c>
      <c r="AB54" s="163">
        <f>IF(Q54&gt;0,(INT(POWER(Q54-1.5,1.05)*56.0211)),0)</f>
        <v>0</v>
      </c>
      <c r="AC54" s="58">
        <f>IF(T54&lt;&gt;"",(INT(POWER(305.5-V54,1.85)*0.08713)),0)</f>
        <v>0</v>
      </c>
    </row>
    <row r="55" spans="2:29" ht="12.75" customHeight="1" x14ac:dyDescent="0.2">
      <c r="B55" s="161"/>
      <c r="G55" s="152"/>
      <c r="H55" s="60">
        <f>H54</f>
        <v>0</v>
      </c>
      <c r="M55" s="162" t="str">
        <f>IF(N55=0,"",":")</f>
        <v>:</v>
      </c>
      <c r="S55" s="162" t="str">
        <f>IF(T55=0,"",":")</f>
        <v>:</v>
      </c>
      <c r="U55" s="17">
        <f>L55*60+N55</f>
        <v>0</v>
      </c>
      <c r="W55" s="163">
        <f>IF(J55&gt;0,(INT(POWER(13-J55,1.81)*46.0849)),0)</f>
        <v>0</v>
      </c>
      <c r="X55" s="163">
        <f>IF(K55&gt;0,(INT(POWER(42.5-K55,1.81)*4.99087)),0)</f>
        <v>0</v>
      </c>
      <c r="Y55" s="163">
        <f>IF(N55&lt;&gt;"",(INT(POWER(254-U55,1.88)*0.11193)),0)</f>
        <v>0</v>
      </c>
      <c r="Z55" s="163">
        <f>IF(O55&gt;0,(INT(POWER(O55-75,1.348)*1.84523)),0)</f>
        <v>0</v>
      </c>
      <c r="AA55" s="163">
        <f>IF(P55&gt;0,(INT(POWER(P55-210,1.41)*0.188807)),0)</f>
        <v>0</v>
      </c>
      <c r="AB55" s="163">
        <f>IF(Q55&gt;0,(INT(POWER(Q55-1.5,1.05)*56.0211)),0)</f>
        <v>0</v>
      </c>
    </row>
    <row r="56" spans="2:29" ht="12.75" customHeight="1" x14ac:dyDescent="0.2">
      <c r="B56" s="161"/>
      <c r="G56" s="152"/>
      <c r="H56" s="60">
        <f>H54</f>
        <v>0</v>
      </c>
      <c r="M56" s="140"/>
      <c r="S56" s="140"/>
    </row>
  </sheetData>
  <sheetProtection formatCells="0" formatColumns="0" formatRows="0" insertColumns="0" insertRows="0" insertHyperlinks="0" deleteColumns="0" deleteRows="0" sort="0" autoFilter="0" pivotTables="0"/>
  <sortState ref="E9:T16">
    <sortCondition descending="1" ref="H9:H16"/>
  </sortState>
  <mergeCells count="6">
    <mergeCell ref="J4:K4"/>
    <mergeCell ref="L6:N6"/>
    <mergeCell ref="R6:T6"/>
    <mergeCell ref="AE6:AE30"/>
    <mergeCell ref="L7:N7"/>
    <mergeCell ref="R7:T7"/>
  </mergeCells>
  <dataValidations count="6">
    <dataValidation type="whole" operator="lessThanOrEqual" prompt="Datum napiš do vedlejšího políčka" sqref="G4">
      <formula1>0</formula1>
      <formula2>0</formula2>
    </dataValidation>
    <dataValidation type="whole" operator="lessThanOrEqual" prompt="Dvojtečka se udělá sama, až napíšeš sekundy" sqref="S54 M54:M55 S51 M51:M52 S48 M48:M49 S45 M45:M46 S42 M42:M43 S39 M39:M40 S36 M36:M37 S33 M33:M34 S30 M30:M31 S27 M27:M28 S24 M24:M25 S21 M21:M22 S18 M18:M19 S15 M15:M16 S12 M12:M13 S9 M9:M10">
      <formula1>0</formula1>
      <formula2>0</formula2>
    </dataValidation>
    <dataValidation type="whole" operator="lessThanOrEqual" prompt="Tady je vzorec, nepiš sem" sqref="G8:G56">
      <formula1>0</formula1>
      <formula2>0</formula2>
    </dataValidation>
    <dataValidation type="whole" operator="lessThanOrEqual" prompt="Ani sem nic nepiš" sqref="C6:T7">
      <formula1>0</formula1>
      <formula2>0</formula2>
    </dataValidation>
    <dataValidation type="whole" operator="lessThanOrEqual" prompt="A sem taky nic nepiš" sqref="O1:T4">
      <formula1>0</formula1>
      <formula2>0</formula2>
    </dataValidation>
    <dataValidation type="whole" operator="lessThanOrEqual" prompt="Sem nic nepiš" sqref="B3:B56 B1:L2">
      <formula1>0</formula1>
      <formula2>0</formula2>
    </dataValidation>
  </dataValidations>
  <pageMargins left="0.59027777777777801" right="0.39374999999999999" top="0.78749999999999998" bottom="0.78749999999999998" header="0.51180555555555496" footer="0.51180555555555496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50"/>
  <sheetViews>
    <sheetView workbookViewId="0">
      <selection activeCell="F11" sqref="F11"/>
    </sheetView>
  </sheetViews>
  <sheetFormatPr defaultRowHeight="12.75" x14ac:dyDescent="0.2"/>
  <cols>
    <col min="1" max="2" width="4.85546875" customWidth="1"/>
    <col min="3" max="3" width="25.42578125" customWidth="1"/>
    <col min="4" max="4" width="9" style="1" customWidth="1"/>
    <col min="5" max="5" width="25.42578125" customWidth="1"/>
    <col min="6" max="6" width="9.140625" style="62" customWidth="1"/>
    <col min="7" max="7" width="8.7109375" style="1" customWidth="1"/>
    <col min="8" max="1025" width="8.28515625" customWidth="1"/>
  </cols>
  <sheetData>
    <row r="1" spans="1:12" ht="12.75" customHeight="1" x14ac:dyDescent="0.2">
      <c r="D1"/>
      <c r="F1"/>
      <c r="G1"/>
    </row>
    <row r="2" spans="1:12" s="64" customFormat="1" ht="21.95" customHeight="1" x14ac:dyDescent="0.2">
      <c r="A2" s="63" t="s">
        <v>98</v>
      </c>
      <c r="B2" s="63"/>
      <c r="C2" s="65"/>
      <c r="D2" s="66"/>
      <c r="E2" s="67"/>
      <c r="F2" s="68"/>
      <c r="G2" s="69" t="s">
        <v>132</v>
      </c>
    </row>
    <row r="3" spans="1:12" s="74" customFormat="1" ht="23.25" customHeight="1" x14ac:dyDescent="0.2">
      <c r="A3" s="72"/>
      <c r="B3" s="115" t="s">
        <v>100</v>
      </c>
      <c r="C3" s="72" t="s">
        <v>101</v>
      </c>
      <c r="D3" s="71" t="s">
        <v>102</v>
      </c>
      <c r="E3" s="72" t="s">
        <v>103</v>
      </c>
      <c r="F3" s="73" t="s">
        <v>104</v>
      </c>
      <c r="G3" s="70" t="s">
        <v>105</v>
      </c>
    </row>
    <row r="4" spans="1:12" s="77" customFormat="1" ht="14.1" customHeight="1" x14ac:dyDescent="0.2">
      <c r="A4" s="166" t="str">
        <f>IF(F4&gt;0,(ROW()-3)&amp;".","")</f>
        <v>1.</v>
      </c>
      <c r="B4" s="76"/>
      <c r="C4" s="77" t="s">
        <v>185</v>
      </c>
      <c r="D4" s="76"/>
      <c r="E4" s="59" t="s">
        <v>151</v>
      </c>
      <c r="F4" s="78">
        <v>8.5399999999999991</v>
      </c>
      <c r="G4" s="167">
        <f>IF(F4&gt;0,(INT(POWER(13-F4,1.81)*46.0849)),"")</f>
        <v>690</v>
      </c>
      <c r="H4" s="80" t="s">
        <v>106</v>
      </c>
      <c r="I4" s="81"/>
      <c r="J4" s="81"/>
      <c r="K4" s="81"/>
      <c r="L4" s="81"/>
    </row>
    <row r="5" spans="1:12" ht="14.1" customHeight="1" x14ac:dyDescent="0.2">
      <c r="A5" s="166" t="str">
        <f>IF(F5&gt;0,(ROW()-3)&amp;".","")</f>
        <v>2.</v>
      </c>
      <c r="B5" s="76"/>
      <c r="C5" s="194" t="s">
        <v>187</v>
      </c>
      <c r="D5" s="111"/>
      <c r="E5" s="59" t="s">
        <v>147</v>
      </c>
      <c r="F5" s="78">
        <v>8.7200000000000006</v>
      </c>
      <c r="G5" s="167">
        <f>IF(F5&gt;0,(INT(POWER(13-F5,1.81)*46.0849)),"")</f>
        <v>640</v>
      </c>
      <c r="H5" s="81" t="s">
        <v>107</v>
      </c>
      <c r="I5" s="81"/>
      <c r="J5" s="81"/>
      <c r="K5" s="81"/>
      <c r="L5" s="81"/>
    </row>
    <row r="6" spans="1:12" ht="14.1" customHeight="1" x14ac:dyDescent="0.2">
      <c r="A6" s="166" t="str">
        <f>IF(F6&gt;0,(ROW()-3)&amp;".","")</f>
        <v>3.</v>
      </c>
      <c r="B6" s="76"/>
      <c r="C6" s="77" t="s">
        <v>183</v>
      </c>
      <c r="D6" s="76"/>
      <c r="E6" s="59" t="s">
        <v>151</v>
      </c>
      <c r="F6" s="78">
        <v>9.18</v>
      </c>
      <c r="G6" s="167">
        <f>IF(F6&gt;0,(INT(POWER(13-F6,1.81)*46.0849)),"")</f>
        <v>521</v>
      </c>
      <c r="H6" s="82" t="s">
        <v>108</v>
      </c>
      <c r="I6" s="82"/>
      <c r="J6" s="82"/>
      <c r="K6" s="82"/>
      <c r="L6" s="77"/>
    </row>
    <row r="7" spans="1:12" ht="14.1" customHeight="1" x14ac:dyDescent="0.2">
      <c r="A7" s="166" t="str">
        <f>IF(F7&gt;0,(ROW()-3)&amp;".","")</f>
        <v>4.</v>
      </c>
      <c r="B7" s="76"/>
      <c r="C7" s="77" t="s">
        <v>184</v>
      </c>
      <c r="D7" s="76"/>
      <c r="E7" s="59" t="s">
        <v>151</v>
      </c>
      <c r="F7" s="78">
        <v>9.26</v>
      </c>
      <c r="G7" s="167">
        <f>IF(F7&gt;0,(INT(POWER(13-F7,1.81)*46.0849)),"")</f>
        <v>501</v>
      </c>
      <c r="H7" s="168" t="s">
        <v>109</v>
      </c>
      <c r="I7" s="168"/>
      <c r="J7" s="168"/>
      <c r="K7" s="168"/>
      <c r="L7" s="77"/>
    </row>
    <row r="8" spans="1:12" ht="14.1" customHeight="1" x14ac:dyDescent="0.2">
      <c r="A8" s="166" t="str">
        <f>IF(F8&gt;0,(ROW()-3)&amp;".","")</f>
        <v>5.</v>
      </c>
      <c r="B8" s="76"/>
      <c r="C8" s="18" t="s">
        <v>188</v>
      </c>
      <c r="D8" s="107"/>
      <c r="E8" s="59" t="s">
        <v>147</v>
      </c>
      <c r="F8" s="78">
        <v>9.34</v>
      </c>
      <c r="G8" s="167">
        <f>IF(F8&gt;0,(INT(POWER(13-F8,1.81)*46.0849)),"")</f>
        <v>482</v>
      </c>
      <c r="H8" s="168" t="s">
        <v>110</v>
      </c>
      <c r="I8" s="168"/>
      <c r="J8" s="168"/>
      <c r="K8" s="168"/>
      <c r="L8" s="77"/>
    </row>
    <row r="9" spans="1:12" ht="14.1" customHeight="1" x14ac:dyDescent="0.2">
      <c r="A9" s="166" t="str">
        <f>IF(F9&gt;0,(ROW()-3)&amp;".","")</f>
        <v>6.</v>
      </c>
      <c r="B9" s="76"/>
      <c r="C9" s="106" t="s">
        <v>186</v>
      </c>
      <c r="D9" s="76"/>
      <c r="E9" s="59" t="s">
        <v>147</v>
      </c>
      <c r="F9" s="78">
        <v>9.6300000000000008</v>
      </c>
      <c r="G9" s="167">
        <f>IF(F9&gt;0,(INT(POWER(13-F9,1.81)*46.0849)),"")</f>
        <v>415</v>
      </c>
      <c r="H9" s="82" t="s">
        <v>111</v>
      </c>
      <c r="I9" s="82"/>
      <c r="J9" s="82"/>
      <c r="K9" s="82"/>
      <c r="L9" s="77"/>
    </row>
    <row r="10" spans="1:12" ht="14.1" customHeight="1" x14ac:dyDescent="0.2">
      <c r="A10" s="166" t="str">
        <f>IF(F10&gt;0,(ROW()-3)&amp;".","")</f>
        <v>7.</v>
      </c>
      <c r="B10" s="76"/>
      <c r="C10" t="s">
        <v>190</v>
      </c>
      <c r="D10" s="76"/>
      <c r="E10" s="59" t="s">
        <v>140</v>
      </c>
      <c r="F10" s="78">
        <v>9.93</v>
      </c>
      <c r="G10" s="167">
        <f>IF(F10&gt;0,(INT(POWER(13-F10,1.81)*46.0849)),"")</f>
        <v>350</v>
      </c>
    </row>
    <row r="11" spans="1:12" ht="14.1" customHeight="1" x14ac:dyDescent="0.2">
      <c r="A11" s="166" t="str">
        <f>IF(F11&gt;0,(ROW()-3)&amp;".","")</f>
        <v>8.</v>
      </c>
      <c r="B11" s="76"/>
      <c r="C11" t="s">
        <v>199</v>
      </c>
      <c r="D11" s="76"/>
      <c r="E11" s="59" t="s">
        <v>140</v>
      </c>
      <c r="F11" s="78">
        <v>10.14</v>
      </c>
      <c r="G11" s="167">
        <f>IF(F11&gt;0,(INT(POWER(13-F11,1.81)*46.0849)),"")</f>
        <v>308</v>
      </c>
    </row>
    <row r="12" spans="1:12" ht="14.1" customHeight="1" x14ac:dyDescent="0.2">
      <c r="A12" s="166" t="str">
        <f>IF(F12&gt;0,(ROW()-3)&amp;".","")</f>
        <v>9.</v>
      </c>
      <c r="B12" s="76"/>
      <c r="C12" t="s">
        <v>189</v>
      </c>
      <c r="D12" s="76"/>
      <c r="E12" s="59" t="s">
        <v>140</v>
      </c>
      <c r="F12" s="78">
        <v>10.53</v>
      </c>
      <c r="G12" s="167">
        <f>IF(F12&gt;0,(INT(POWER(13-F12,1.81)*46.0849)),"")</f>
        <v>236</v>
      </c>
    </row>
    <row r="13" spans="1:12" ht="14.1" customHeight="1" x14ac:dyDescent="0.2">
      <c r="A13" s="166" t="str">
        <f t="shared" ref="A4:A50" si="0">IF(F13&gt;0,(ROW()-3)&amp;".","")</f>
        <v/>
      </c>
      <c r="B13" s="76"/>
      <c r="C13" s="169"/>
      <c r="D13" s="76"/>
      <c r="E13" s="59"/>
      <c r="F13" s="78"/>
      <c r="G13" s="167" t="str">
        <f t="shared" ref="G4:G50" si="1">IF(F13&gt;0,(INT(POWER(13-F13,1.81)*46.0849)),"")</f>
        <v/>
      </c>
    </row>
    <row r="14" spans="1:12" ht="14.1" customHeight="1" x14ac:dyDescent="0.2">
      <c r="A14" s="166" t="str">
        <f t="shared" si="0"/>
        <v/>
      </c>
      <c r="B14" s="76"/>
      <c r="C14" s="169"/>
      <c r="D14" s="76"/>
      <c r="E14" s="59"/>
      <c r="F14" s="78"/>
      <c r="G14" s="167" t="str">
        <f t="shared" si="1"/>
        <v/>
      </c>
    </row>
    <row r="15" spans="1:12" ht="14.1" customHeight="1" x14ac:dyDescent="0.2">
      <c r="A15" s="166" t="str">
        <f t="shared" si="0"/>
        <v/>
      </c>
      <c r="B15" s="76"/>
      <c r="D15" s="76"/>
      <c r="E15" s="59"/>
      <c r="F15" s="78"/>
      <c r="G15" s="167" t="str">
        <f t="shared" si="1"/>
        <v/>
      </c>
    </row>
    <row r="16" spans="1:12" ht="14.1" customHeight="1" x14ac:dyDescent="0.2">
      <c r="A16" s="166" t="str">
        <f t="shared" si="0"/>
        <v/>
      </c>
      <c r="B16" s="76"/>
      <c r="D16" s="76"/>
      <c r="E16" s="59"/>
      <c r="F16" s="78"/>
      <c r="G16" s="167" t="str">
        <f t="shared" si="1"/>
        <v/>
      </c>
    </row>
    <row r="17" spans="1:7" ht="14.1" customHeight="1" x14ac:dyDescent="0.2">
      <c r="A17" s="166" t="str">
        <f t="shared" si="0"/>
        <v/>
      </c>
      <c r="B17" s="76"/>
      <c r="D17" s="76"/>
      <c r="E17" s="59"/>
      <c r="F17" s="78"/>
      <c r="G17" s="167" t="str">
        <f t="shared" si="1"/>
        <v/>
      </c>
    </row>
    <row r="18" spans="1:7" ht="14.1" customHeight="1" x14ac:dyDescent="0.2">
      <c r="A18" s="166" t="str">
        <f t="shared" si="0"/>
        <v/>
      </c>
      <c r="B18" s="76"/>
      <c r="D18" s="76"/>
      <c r="E18" s="59"/>
      <c r="F18" s="78"/>
      <c r="G18" s="167" t="str">
        <f t="shared" si="1"/>
        <v/>
      </c>
    </row>
    <row r="19" spans="1:7" ht="14.1" customHeight="1" x14ac:dyDescent="0.2">
      <c r="A19" s="166" t="str">
        <f t="shared" si="0"/>
        <v/>
      </c>
      <c r="B19" s="76"/>
      <c r="D19" s="76"/>
      <c r="E19" s="59"/>
      <c r="F19" s="78"/>
      <c r="G19" s="167" t="str">
        <f t="shared" si="1"/>
        <v/>
      </c>
    </row>
    <row r="20" spans="1:7" ht="14.1" customHeight="1" x14ac:dyDescent="0.2">
      <c r="A20" s="166" t="str">
        <f t="shared" si="0"/>
        <v/>
      </c>
      <c r="B20" s="76"/>
      <c r="D20" s="76"/>
      <c r="E20" s="59"/>
      <c r="F20" s="78"/>
      <c r="G20" s="167" t="str">
        <f t="shared" si="1"/>
        <v/>
      </c>
    </row>
    <row r="21" spans="1:7" ht="14.1" customHeight="1" x14ac:dyDescent="0.2">
      <c r="A21" s="166" t="str">
        <f t="shared" si="0"/>
        <v/>
      </c>
      <c r="B21" s="76"/>
      <c r="D21" s="76"/>
      <c r="E21" s="59"/>
      <c r="F21" s="78"/>
      <c r="G21" s="167" t="str">
        <f t="shared" si="1"/>
        <v/>
      </c>
    </row>
    <row r="22" spans="1:7" ht="14.1" customHeight="1" x14ac:dyDescent="0.2">
      <c r="A22" s="166" t="str">
        <f t="shared" si="0"/>
        <v/>
      </c>
      <c r="B22" s="76"/>
      <c r="D22" s="76"/>
      <c r="E22" s="59"/>
      <c r="F22" s="78"/>
      <c r="G22" s="167" t="str">
        <f t="shared" si="1"/>
        <v/>
      </c>
    </row>
    <row r="23" spans="1:7" ht="14.1" customHeight="1" x14ac:dyDescent="0.2">
      <c r="A23" s="166" t="str">
        <f t="shared" si="0"/>
        <v/>
      </c>
      <c r="B23" s="76"/>
      <c r="D23" s="76"/>
      <c r="E23" s="59"/>
      <c r="F23" s="78"/>
      <c r="G23" s="167" t="str">
        <f t="shared" si="1"/>
        <v/>
      </c>
    </row>
    <row r="24" spans="1:7" ht="14.1" customHeight="1" x14ac:dyDescent="0.2">
      <c r="A24" s="166" t="str">
        <f t="shared" si="0"/>
        <v/>
      </c>
      <c r="B24" s="76"/>
      <c r="C24" s="110"/>
      <c r="D24" s="76"/>
      <c r="E24" s="110"/>
      <c r="F24" s="78"/>
      <c r="G24" s="167" t="str">
        <f t="shared" si="1"/>
        <v/>
      </c>
    </row>
    <row r="25" spans="1:7" ht="14.1" customHeight="1" x14ac:dyDescent="0.2">
      <c r="A25" s="166" t="str">
        <f t="shared" si="0"/>
        <v/>
      </c>
      <c r="B25" s="76"/>
      <c r="D25" s="76"/>
      <c r="E25" s="59"/>
      <c r="F25" s="78"/>
      <c r="G25" s="167" t="str">
        <f t="shared" si="1"/>
        <v/>
      </c>
    </row>
    <row r="26" spans="1:7" ht="14.1" customHeight="1" x14ac:dyDescent="0.2">
      <c r="A26" s="166" t="str">
        <f t="shared" si="0"/>
        <v/>
      </c>
      <c r="B26" s="76"/>
      <c r="D26" s="76"/>
      <c r="F26" s="78"/>
      <c r="G26" s="167" t="str">
        <f t="shared" si="1"/>
        <v/>
      </c>
    </row>
    <row r="27" spans="1:7" ht="14.1" customHeight="1" x14ac:dyDescent="0.2">
      <c r="A27" s="166" t="str">
        <f t="shared" si="0"/>
        <v/>
      </c>
      <c r="B27" s="76"/>
      <c r="D27" s="76"/>
      <c r="F27" s="78"/>
      <c r="G27" s="167" t="str">
        <f t="shared" si="1"/>
        <v/>
      </c>
    </row>
    <row r="28" spans="1:7" ht="14.1" customHeight="1" x14ac:dyDescent="0.2">
      <c r="A28" s="166" t="str">
        <f t="shared" si="0"/>
        <v/>
      </c>
      <c r="B28" s="76"/>
      <c r="D28" s="76"/>
      <c r="F28" s="78"/>
      <c r="G28" s="167" t="str">
        <f t="shared" si="1"/>
        <v/>
      </c>
    </row>
    <row r="29" spans="1:7" ht="14.1" customHeight="1" x14ac:dyDescent="0.2">
      <c r="A29" s="166" t="str">
        <f t="shared" si="0"/>
        <v/>
      </c>
      <c r="B29" s="76"/>
      <c r="D29" s="76"/>
      <c r="F29" s="78"/>
      <c r="G29" s="167" t="str">
        <f t="shared" si="1"/>
        <v/>
      </c>
    </row>
    <row r="30" spans="1:7" ht="14.1" customHeight="1" x14ac:dyDescent="0.2">
      <c r="A30" s="166" t="str">
        <f t="shared" si="0"/>
        <v/>
      </c>
      <c r="B30" s="76"/>
      <c r="D30" s="76"/>
      <c r="F30" s="78"/>
      <c r="G30" s="167" t="str">
        <f t="shared" si="1"/>
        <v/>
      </c>
    </row>
    <row r="31" spans="1:7" ht="14.1" customHeight="1" x14ac:dyDescent="0.2">
      <c r="A31" s="166" t="str">
        <f t="shared" si="0"/>
        <v/>
      </c>
      <c r="B31" s="76"/>
      <c r="D31" s="76"/>
      <c r="F31" s="78"/>
      <c r="G31" s="167" t="str">
        <f t="shared" si="1"/>
        <v/>
      </c>
    </row>
    <row r="32" spans="1:7" ht="14.1" customHeight="1" x14ac:dyDescent="0.2">
      <c r="A32" s="166" t="str">
        <f t="shared" si="0"/>
        <v/>
      </c>
      <c r="B32" s="76"/>
      <c r="C32" s="84"/>
      <c r="D32" s="85"/>
      <c r="E32" s="84"/>
      <c r="F32" s="78"/>
      <c r="G32" s="167" t="str">
        <f t="shared" si="1"/>
        <v/>
      </c>
    </row>
    <row r="33" spans="1:7" ht="14.1" customHeight="1" x14ac:dyDescent="0.2">
      <c r="A33" s="170" t="str">
        <f t="shared" si="0"/>
        <v/>
      </c>
      <c r="B33" s="85"/>
      <c r="D33" s="76"/>
      <c r="F33" s="86"/>
      <c r="G33" s="167" t="str">
        <f t="shared" si="1"/>
        <v/>
      </c>
    </row>
    <row r="34" spans="1:7" ht="14.1" customHeight="1" x14ac:dyDescent="0.2">
      <c r="A34" s="166" t="str">
        <f t="shared" si="0"/>
        <v/>
      </c>
      <c r="B34" s="76"/>
      <c r="D34" s="76"/>
      <c r="F34" s="78"/>
      <c r="G34" s="167" t="str">
        <f t="shared" si="1"/>
        <v/>
      </c>
    </row>
    <row r="35" spans="1:7" ht="14.1" customHeight="1" x14ac:dyDescent="0.2">
      <c r="A35" s="166" t="str">
        <f t="shared" si="0"/>
        <v/>
      </c>
      <c r="B35" s="76"/>
      <c r="D35" s="76"/>
      <c r="F35" s="78"/>
      <c r="G35" s="167" t="str">
        <f t="shared" si="1"/>
        <v/>
      </c>
    </row>
    <row r="36" spans="1:7" ht="14.1" customHeight="1" x14ac:dyDescent="0.2">
      <c r="A36" s="166" t="str">
        <f t="shared" si="0"/>
        <v/>
      </c>
      <c r="B36" s="76"/>
      <c r="D36" s="76"/>
      <c r="F36" s="78"/>
      <c r="G36" s="167" t="str">
        <f t="shared" si="1"/>
        <v/>
      </c>
    </row>
    <row r="37" spans="1:7" ht="14.1" customHeight="1" x14ac:dyDescent="0.2">
      <c r="A37" s="166" t="str">
        <f t="shared" si="0"/>
        <v/>
      </c>
      <c r="B37" s="76"/>
      <c r="D37" s="76"/>
      <c r="F37" s="78"/>
      <c r="G37" s="167" t="str">
        <f t="shared" si="1"/>
        <v/>
      </c>
    </row>
    <row r="38" spans="1:7" ht="14.1" customHeight="1" x14ac:dyDescent="0.2">
      <c r="A38" s="166" t="str">
        <f t="shared" si="0"/>
        <v/>
      </c>
      <c r="B38" s="76"/>
      <c r="D38" s="76"/>
      <c r="F38" s="78"/>
      <c r="G38" s="167" t="str">
        <f t="shared" si="1"/>
        <v/>
      </c>
    </row>
    <row r="39" spans="1:7" ht="14.1" customHeight="1" x14ac:dyDescent="0.2">
      <c r="A39" s="166" t="str">
        <f t="shared" si="0"/>
        <v/>
      </c>
      <c r="B39" s="76"/>
      <c r="D39" s="76"/>
      <c r="F39" s="78"/>
      <c r="G39" s="167" t="str">
        <f t="shared" si="1"/>
        <v/>
      </c>
    </row>
    <row r="40" spans="1:7" ht="14.1" customHeight="1" x14ac:dyDescent="0.2">
      <c r="A40" s="166" t="str">
        <f t="shared" si="0"/>
        <v/>
      </c>
      <c r="B40" s="76"/>
      <c r="D40" s="76"/>
      <c r="F40" s="78"/>
      <c r="G40" s="167" t="str">
        <f t="shared" si="1"/>
        <v/>
      </c>
    </row>
    <row r="41" spans="1:7" ht="14.1" customHeight="1" x14ac:dyDescent="0.2">
      <c r="A41" s="166" t="str">
        <f t="shared" si="0"/>
        <v/>
      </c>
      <c r="B41" s="76"/>
      <c r="D41" s="76"/>
      <c r="F41" s="78"/>
      <c r="G41" s="167" t="str">
        <f t="shared" si="1"/>
        <v/>
      </c>
    </row>
    <row r="42" spans="1:7" ht="14.1" customHeight="1" x14ac:dyDescent="0.2">
      <c r="A42" s="166" t="str">
        <f t="shared" si="0"/>
        <v/>
      </c>
      <c r="B42" s="76"/>
      <c r="D42" s="76"/>
      <c r="F42" s="78"/>
      <c r="G42" s="167" t="str">
        <f t="shared" si="1"/>
        <v/>
      </c>
    </row>
    <row r="43" spans="1:7" ht="14.1" customHeight="1" x14ac:dyDescent="0.2">
      <c r="A43" s="166" t="str">
        <f t="shared" si="0"/>
        <v/>
      </c>
      <c r="B43" s="76"/>
      <c r="D43" s="76"/>
      <c r="F43" s="78"/>
      <c r="G43" s="167" t="str">
        <f t="shared" si="1"/>
        <v/>
      </c>
    </row>
    <row r="44" spans="1:7" ht="14.1" customHeight="1" x14ac:dyDescent="0.2">
      <c r="A44" s="166" t="str">
        <f t="shared" si="0"/>
        <v/>
      </c>
      <c r="B44" s="76"/>
      <c r="D44" s="76"/>
      <c r="F44" s="78"/>
      <c r="G44" s="167" t="str">
        <f t="shared" si="1"/>
        <v/>
      </c>
    </row>
    <row r="45" spans="1:7" ht="14.1" customHeight="1" x14ac:dyDescent="0.2">
      <c r="A45" s="166" t="str">
        <f t="shared" si="0"/>
        <v/>
      </c>
      <c r="B45" s="76"/>
      <c r="D45" s="76"/>
      <c r="F45" s="78"/>
      <c r="G45" s="167" t="str">
        <f t="shared" si="1"/>
        <v/>
      </c>
    </row>
    <row r="46" spans="1:7" ht="14.1" customHeight="1" x14ac:dyDescent="0.2">
      <c r="A46" s="166" t="str">
        <f t="shared" si="0"/>
        <v/>
      </c>
      <c r="B46" s="76"/>
      <c r="D46" s="76"/>
      <c r="F46" s="78"/>
      <c r="G46" s="167" t="str">
        <f t="shared" si="1"/>
        <v/>
      </c>
    </row>
    <row r="47" spans="1:7" ht="14.1" customHeight="1" x14ac:dyDescent="0.2">
      <c r="A47" s="166" t="str">
        <f t="shared" si="0"/>
        <v/>
      </c>
      <c r="B47" s="76"/>
      <c r="D47" s="76"/>
      <c r="F47" s="78"/>
      <c r="G47" s="167" t="str">
        <f t="shared" si="1"/>
        <v/>
      </c>
    </row>
    <row r="48" spans="1:7" ht="14.1" customHeight="1" x14ac:dyDescent="0.2">
      <c r="A48" s="166" t="str">
        <f t="shared" si="0"/>
        <v/>
      </c>
      <c r="B48" s="76"/>
      <c r="D48" s="76"/>
      <c r="F48" s="78"/>
      <c r="G48" s="167" t="str">
        <f t="shared" si="1"/>
        <v/>
      </c>
    </row>
    <row r="49" spans="1:7" ht="14.1" customHeight="1" x14ac:dyDescent="0.2">
      <c r="A49" s="166" t="str">
        <f t="shared" si="0"/>
        <v/>
      </c>
      <c r="B49" s="76"/>
      <c r="C49" s="84"/>
      <c r="D49" s="85"/>
      <c r="E49" s="84"/>
      <c r="F49" s="78"/>
      <c r="G49" s="167" t="str">
        <f t="shared" si="1"/>
        <v/>
      </c>
    </row>
    <row r="50" spans="1:7" ht="14.1" customHeight="1" x14ac:dyDescent="0.2">
      <c r="A50" s="170" t="str">
        <f t="shared" si="0"/>
        <v/>
      </c>
      <c r="B50" s="85"/>
      <c r="F50" s="86"/>
      <c r="G50" s="167" t="str">
        <f t="shared" si="1"/>
        <v/>
      </c>
    </row>
  </sheetData>
  <sheetProtection formatCells="0" formatColumns="0" formatRows="0" insertColumns="0" insertRows="0" insertHyperlinks="0" deleteColumns="0" deleteRows="0" sort="0" autoFilter="0" pivotTables="0"/>
  <sortState ref="A4:G12">
    <sortCondition descending="1" ref="G4:G12"/>
  </sortState>
  <dataValidations count="2">
    <dataValidation prompt="Buňka obsahuje vzorec. Nevyplňovat!" sqref="A4:A50">
      <formula1>0</formula1>
      <formula2>0</formula2>
    </dataValidation>
    <dataValidation prompt="Buňka obsahuje vzorec, NEPŘEPSAT!" sqref="G4:G50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středoškoslký atletický pohár&amp;R 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50"/>
  <sheetViews>
    <sheetView workbookViewId="0">
      <selection activeCell="A2" sqref="A2:G12"/>
    </sheetView>
  </sheetViews>
  <sheetFormatPr defaultRowHeight="12.75" x14ac:dyDescent="0.2"/>
  <cols>
    <col min="1" max="2" width="4.85546875" customWidth="1"/>
    <col min="3" max="3" width="25.42578125" customWidth="1"/>
    <col min="4" max="4" width="9.140625" style="1" customWidth="1"/>
    <col min="5" max="5" width="25.42578125" customWidth="1"/>
    <col min="6" max="6" width="9" style="62" customWidth="1"/>
    <col min="7" max="7" width="8.5703125" style="1" customWidth="1"/>
    <col min="8" max="1025" width="8.28515625" customWidth="1"/>
  </cols>
  <sheetData>
    <row r="1" spans="1:12" ht="12.75" customHeight="1" x14ac:dyDescent="0.2">
      <c r="D1"/>
      <c r="F1"/>
      <c r="G1"/>
    </row>
    <row r="2" spans="1:12" s="64" customFormat="1" ht="18" customHeight="1" x14ac:dyDescent="0.2">
      <c r="A2" s="63" t="s">
        <v>98</v>
      </c>
      <c r="B2" s="63"/>
      <c r="C2" s="65"/>
      <c r="D2" s="66"/>
      <c r="E2" s="67"/>
      <c r="F2" s="68"/>
      <c r="G2" s="69" t="s">
        <v>133</v>
      </c>
    </row>
    <row r="3" spans="1:12" s="74" customFormat="1" ht="23.25" customHeight="1" x14ac:dyDescent="0.2">
      <c r="A3" s="72"/>
      <c r="B3" s="115" t="s">
        <v>100</v>
      </c>
      <c r="C3" s="72" t="s">
        <v>101</v>
      </c>
      <c r="D3" s="71" t="s">
        <v>113</v>
      </c>
      <c r="E3" s="72" t="s">
        <v>103</v>
      </c>
      <c r="F3" s="73" t="s">
        <v>104</v>
      </c>
      <c r="G3" s="70" t="s">
        <v>105</v>
      </c>
    </row>
    <row r="4" spans="1:12" ht="14.1" customHeight="1" x14ac:dyDescent="0.2">
      <c r="A4" s="166" t="str">
        <f>IF(F4&gt;0,(ROW()-3)&amp;".","")</f>
        <v>1.</v>
      </c>
      <c r="B4" s="76"/>
      <c r="C4" s="77" t="s">
        <v>185</v>
      </c>
      <c r="D4" s="76"/>
      <c r="E4" s="59" t="s">
        <v>151</v>
      </c>
      <c r="F4" s="78">
        <v>30.4</v>
      </c>
      <c r="G4" s="167">
        <f>IF(F4&gt;0,(INT(POWER(42.5-F4,1.81)*4.99087)),"")</f>
        <v>455</v>
      </c>
      <c r="H4" s="80" t="s">
        <v>106</v>
      </c>
      <c r="I4" s="81"/>
      <c r="J4" s="81"/>
      <c r="K4" s="81"/>
      <c r="L4" s="81"/>
    </row>
    <row r="5" spans="1:12" ht="14.1" customHeight="1" x14ac:dyDescent="0.2">
      <c r="A5" s="166" t="str">
        <f>IF(F5&gt;0,(ROW()-3)&amp;".","")</f>
        <v>2.</v>
      </c>
      <c r="B5" s="76"/>
      <c r="C5" s="77" t="s">
        <v>170</v>
      </c>
      <c r="D5" s="76"/>
      <c r="E5" s="59" t="s">
        <v>151</v>
      </c>
      <c r="F5" s="78">
        <v>30.61</v>
      </c>
      <c r="G5" s="167">
        <f>IF(F5&gt;0,(INT(POWER(42.5-F5,1.81)*4.99087)),"")</f>
        <v>440</v>
      </c>
      <c r="H5" s="81" t="s">
        <v>107</v>
      </c>
      <c r="I5" s="81"/>
      <c r="J5" s="81"/>
      <c r="K5" s="81"/>
      <c r="L5" s="81"/>
    </row>
    <row r="6" spans="1:12" ht="14.1" customHeight="1" x14ac:dyDescent="0.2">
      <c r="A6" s="166" t="str">
        <f>IF(F6&gt;0,(ROW()-3)&amp;".","")</f>
        <v>3.</v>
      </c>
      <c r="B6" s="76"/>
      <c r="C6" s="195" t="s">
        <v>203</v>
      </c>
      <c r="D6" s="76"/>
      <c r="E6" s="59" t="s">
        <v>140</v>
      </c>
      <c r="F6" s="78">
        <v>30.98</v>
      </c>
      <c r="G6" s="167">
        <f>IF(F6&gt;0,(INT(POWER(42.5-F6,1.81)*4.99087)),"")</f>
        <v>416</v>
      </c>
      <c r="H6" s="82" t="s">
        <v>108</v>
      </c>
      <c r="I6" s="82"/>
      <c r="J6" s="82"/>
      <c r="K6" s="82"/>
      <c r="L6" s="77"/>
    </row>
    <row r="7" spans="1:12" ht="14.1" customHeight="1" x14ac:dyDescent="0.2">
      <c r="A7" s="166" t="str">
        <f>IF(F7&gt;0,(ROW()-3)&amp;".","")</f>
        <v>4.</v>
      </c>
      <c r="B7" s="76"/>
      <c r="C7" s="77" t="s">
        <v>183</v>
      </c>
      <c r="D7" s="76"/>
      <c r="E7" s="59" t="s">
        <v>151</v>
      </c>
      <c r="F7" s="78">
        <v>31.61</v>
      </c>
      <c r="G7" s="167">
        <f>IF(F7&gt;0,(INT(POWER(42.5-F7,1.81)*4.99087)),"")</f>
        <v>376</v>
      </c>
      <c r="H7" s="168" t="s">
        <v>109</v>
      </c>
      <c r="I7" s="171"/>
      <c r="J7" s="171"/>
      <c r="K7" s="171"/>
      <c r="L7" s="77"/>
    </row>
    <row r="8" spans="1:12" ht="14.1" customHeight="1" x14ac:dyDescent="0.2">
      <c r="A8" s="166" t="str">
        <f>IF(F8&gt;0,(ROW()-3)&amp;".","")</f>
        <v>5.</v>
      </c>
      <c r="B8" s="76"/>
      <c r="C8" s="77" t="s">
        <v>187</v>
      </c>
      <c r="D8" s="76"/>
      <c r="E8" s="59" t="s">
        <v>147</v>
      </c>
      <c r="F8" s="78">
        <v>32.299999999999997</v>
      </c>
      <c r="G8" s="167">
        <f>IF(F8&gt;0,(INT(POWER(42.5-F8,1.81)*4.99087)),"")</f>
        <v>333</v>
      </c>
      <c r="H8" s="168" t="s">
        <v>110</v>
      </c>
      <c r="I8" s="171"/>
      <c r="J8" s="171"/>
      <c r="K8" s="171"/>
      <c r="L8" s="77"/>
    </row>
    <row r="9" spans="1:12" ht="14.1" customHeight="1" x14ac:dyDescent="0.2">
      <c r="A9" s="166" t="str">
        <f>IF(F9&gt;0,(ROW()-3)&amp;".","")</f>
        <v>6.</v>
      </c>
      <c r="B9" s="76"/>
      <c r="C9" s="77" t="s">
        <v>216</v>
      </c>
      <c r="D9" s="76"/>
      <c r="E9" s="59" t="s">
        <v>140</v>
      </c>
      <c r="F9" s="78">
        <v>33.840000000000003</v>
      </c>
      <c r="G9" s="167">
        <f>IF(F9&gt;0,(INT(POWER(42.5-F9,1.81)*4.99087)),"")</f>
        <v>248</v>
      </c>
      <c r="H9" s="82" t="s">
        <v>111</v>
      </c>
      <c r="I9" s="82"/>
      <c r="J9" s="82"/>
      <c r="K9" s="82"/>
      <c r="L9" s="77"/>
    </row>
    <row r="10" spans="1:12" ht="14.1" customHeight="1" x14ac:dyDescent="0.2">
      <c r="A10" s="166" t="str">
        <f>IF(F10&gt;0,(ROW()-3)&amp;".","")</f>
        <v>7.</v>
      </c>
      <c r="B10" s="76"/>
      <c r="C10" s="77" t="s">
        <v>202</v>
      </c>
      <c r="D10" s="76"/>
      <c r="E10" s="59" t="s">
        <v>140</v>
      </c>
      <c r="F10" s="78">
        <v>34.94</v>
      </c>
      <c r="G10" s="167">
        <f>IF(F10&gt;0,(INT(POWER(42.5-F10,1.81)*4.99087)),"")</f>
        <v>194</v>
      </c>
    </row>
    <row r="11" spans="1:12" ht="14.1" customHeight="1" x14ac:dyDescent="0.2">
      <c r="A11" s="166" t="str">
        <f>IF(F11&gt;0,(ROW()-3)&amp;".","")</f>
        <v>8.</v>
      </c>
      <c r="B11" s="76"/>
      <c r="C11" s="106" t="s">
        <v>204</v>
      </c>
      <c r="D11" s="76"/>
      <c r="E11" s="59" t="s">
        <v>147</v>
      </c>
      <c r="F11" s="78">
        <v>35.86</v>
      </c>
      <c r="G11" s="167">
        <f>IF(F11&gt;0,(INT(POWER(42.5-F11,1.81)*4.99087)),"")</f>
        <v>153</v>
      </c>
    </row>
    <row r="12" spans="1:12" ht="14.1" customHeight="1" x14ac:dyDescent="0.2">
      <c r="A12" s="166" t="str">
        <f>IF(F12&gt;0,(ROW()-3)&amp;".","")</f>
        <v>9.</v>
      </c>
      <c r="B12" s="76"/>
      <c r="C12" s="77" t="s">
        <v>201</v>
      </c>
      <c r="D12" s="76"/>
      <c r="E12" s="59" t="s">
        <v>147</v>
      </c>
      <c r="F12" s="78">
        <v>38.5</v>
      </c>
      <c r="G12" s="167">
        <f>IF(F12&gt;0,(INT(POWER(42.5-F12,1.81)*4.99087)),"")</f>
        <v>61</v>
      </c>
    </row>
    <row r="13" spans="1:12" ht="14.1" customHeight="1" x14ac:dyDescent="0.2">
      <c r="A13" s="166" t="str">
        <f t="shared" ref="A4:A50" si="0">IF(F13&gt;0,(ROW()-3)&amp;".","")</f>
        <v/>
      </c>
      <c r="B13" s="76"/>
      <c r="F13" s="78"/>
      <c r="G13" s="167" t="str">
        <f t="shared" ref="G4:G50" si="1">IF(F13&gt;0,(INT(POWER(42.5-F13,1.81)*4.99087)),"")</f>
        <v/>
      </c>
    </row>
    <row r="14" spans="1:12" ht="14.1" customHeight="1" x14ac:dyDescent="0.2">
      <c r="A14" s="166" t="str">
        <f t="shared" si="0"/>
        <v/>
      </c>
      <c r="B14" s="76"/>
      <c r="C14" s="77"/>
      <c r="D14" s="76"/>
      <c r="E14" s="59"/>
      <c r="F14" s="78"/>
      <c r="G14" s="167" t="str">
        <f t="shared" si="1"/>
        <v/>
      </c>
    </row>
    <row r="15" spans="1:12" ht="14.1" customHeight="1" x14ac:dyDescent="0.2">
      <c r="A15" s="166" t="str">
        <f t="shared" si="0"/>
        <v/>
      </c>
      <c r="B15" s="76"/>
      <c r="C15" s="77"/>
      <c r="D15" s="76"/>
      <c r="E15" s="59"/>
      <c r="F15" s="78"/>
      <c r="G15" s="167" t="str">
        <f t="shared" si="1"/>
        <v/>
      </c>
    </row>
    <row r="16" spans="1:12" ht="14.1" customHeight="1" x14ac:dyDescent="0.2">
      <c r="A16" s="166" t="str">
        <f t="shared" si="0"/>
        <v/>
      </c>
      <c r="B16" s="76"/>
      <c r="C16" s="77"/>
      <c r="D16" s="76"/>
      <c r="E16" s="59"/>
      <c r="F16" s="78"/>
      <c r="G16" s="167" t="str">
        <f t="shared" si="1"/>
        <v/>
      </c>
    </row>
    <row r="17" spans="1:7" ht="14.1" customHeight="1" x14ac:dyDescent="0.2">
      <c r="A17" s="166" t="str">
        <f t="shared" si="0"/>
        <v/>
      </c>
      <c r="B17" s="76"/>
      <c r="C17" s="77"/>
      <c r="D17" s="76"/>
      <c r="E17" s="59"/>
      <c r="F17" s="78"/>
      <c r="G17" s="167" t="str">
        <f t="shared" si="1"/>
        <v/>
      </c>
    </row>
    <row r="18" spans="1:7" ht="14.1" customHeight="1" x14ac:dyDescent="0.2">
      <c r="A18" s="166" t="str">
        <f t="shared" si="0"/>
        <v/>
      </c>
      <c r="B18" s="76"/>
      <c r="C18" s="77"/>
      <c r="D18" s="76"/>
      <c r="E18" s="59"/>
      <c r="F18" s="78"/>
      <c r="G18" s="167" t="str">
        <f t="shared" si="1"/>
        <v/>
      </c>
    </row>
    <row r="19" spans="1:7" ht="14.1" customHeight="1" x14ac:dyDescent="0.2">
      <c r="A19" s="166" t="str">
        <f t="shared" si="0"/>
        <v/>
      </c>
      <c r="B19" s="76"/>
      <c r="C19" s="77"/>
      <c r="D19" s="76"/>
      <c r="E19" s="59"/>
      <c r="F19" s="78"/>
      <c r="G19" s="167" t="str">
        <f t="shared" si="1"/>
        <v/>
      </c>
    </row>
    <row r="20" spans="1:7" ht="14.1" customHeight="1" x14ac:dyDescent="0.2">
      <c r="A20" s="166" t="str">
        <f t="shared" si="0"/>
        <v/>
      </c>
      <c r="B20" s="76"/>
      <c r="C20" s="77"/>
      <c r="D20" s="76"/>
      <c r="E20" s="59"/>
      <c r="F20" s="78"/>
      <c r="G20" s="167" t="str">
        <f t="shared" si="1"/>
        <v/>
      </c>
    </row>
    <row r="21" spans="1:7" ht="14.1" customHeight="1" x14ac:dyDescent="0.2">
      <c r="A21" s="166" t="str">
        <f t="shared" si="0"/>
        <v/>
      </c>
      <c r="B21" s="76"/>
      <c r="C21" s="77"/>
      <c r="D21" s="76"/>
      <c r="E21" s="59"/>
      <c r="F21" s="78"/>
      <c r="G21" s="167" t="str">
        <f t="shared" si="1"/>
        <v/>
      </c>
    </row>
    <row r="22" spans="1:7" ht="14.1" customHeight="1" x14ac:dyDescent="0.2">
      <c r="A22" s="166" t="str">
        <f t="shared" si="0"/>
        <v/>
      </c>
      <c r="B22" s="76"/>
      <c r="C22" s="77"/>
      <c r="D22" s="76"/>
      <c r="E22" s="59"/>
      <c r="F22" s="78"/>
      <c r="G22" s="167" t="str">
        <f t="shared" si="1"/>
        <v/>
      </c>
    </row>
    <row r="23" spans="1:7" ht="14.1" customHeight="1" x14ac:dyDescent="0.2">
      <c r="A23" s="166" t="str">
        <f t="shared" si="0"/>
        <v/>
      </c>
      <c r="B23" s="76"/>
      <c r="C23" s="77"/>
      <c r="D23" s="76"/>
      <c r="E23" s="59"/>
      <c r="F23" s="78"/>
      <c r="G23" s="167" t="str">
        <f t="shared" si="1"/>
        <v/>
      </c>
    </row>
    <row r="24" spans="1:7" ht="14.1" customHeight="1" x14ac:dyDescent="0.2">
      <c r="A24" s="166" t="str">
        <f t="shared" si="0"/>
        <v/>
      </c>
      <c r="B24" s="76"/>
      <c r="C24" s="110"/>
      <c r="D24" s="111"/>
      <c r="E24" s="110"/>
      <c r="F24" s="78"/>
      <c r="G24" s="167" t="str">
        <f t="shared" si="1"/>
        <v/>
      </c>
    </row>
    <row r="25" spans="1:7" ht="14.1" customHeight="1" x14ac:dyDescent="0.2">
      <c r="A25" s="166" t="str">
        <f t="shared" si="0"/>
        <v/>
      </c>
      <c r="B25" s="76"/>
      <c r="C25" s="77"/>
      <c r="D25" s="76"/>
      <c r="E25" s="77"/>
      <c r="F25" s="78"/>
      <c r="G25" s="167" t="str">
        <f t="shared" si="1"/>
        <v/>
      </c>
    </row>
    <row r="26" spans="1:7" ht="14.1" customHeight="1" x14ac:dyDescent="0.2">
      <c r="A26" s="166" t="str">
        <f t="shared" si="0"/>
        <v/>
      </c>
      <c r="B26" s="76"/>
      <c r="C26" s="77"/>
      <c r="D26" s="76"/>
      <c r="E26" s="77"/>
      <c r="F26" s="78"/>
      <c r="G26" s="167" t="str">
        <f t="shared" si="1"/>
        <v/>
      </c>
    </row>
    <row r="27" spans="1:7" ht="14.1" customHeight="1" x14ac:dyDescent="0.2">
      <c r="A27" s="166" t="str">
        <f t="shared" si="0"/>
        <v/>
      </c>
      <c r="B27" s="76"/>
      <c r="C27" s="77"/>
      <c r="D27" s="76"/>
      <c r="E27" s="77"/>
      <c r="F27" s="78"/>
      <c r="G27" s="167" t="str">
        <f t="shared" si="1"/>
        <v/>
      </c>
    </row>
    <row r="28" spans="1:7" ht="14.1" customHeight="1" x14ac:dyDescent="0.2">
      <c r="A28" s="166" t="str">
        <f t="shared" si="0"/>
        <v/>
      </c>
      <c r="B28" s="76"/>
      <c r="C28" s="77"/>
      <c r="D28" s="76"/>
      <c r="E28" s="77"/>
      <c r="F28" s="78"/>
      <c r="G28" s="167" t="str">
        <f t="shared" si="1"/>
        <v/>
      </c>
    </row>
    <row r="29" spans="1:7" ht="14.1" customHeight="1" x14ac:dyDescent="0.2">
      <c r="A29" s="166" t="str">
        <f t="shared" si="0"/>
        <v/>
      </c>
      <c r="B29" s="76"/>
      <c r="C29" s="77"/>
      <c r="D29" s="76"/>
      <c r="E29" s="77"/>
      <c r="F29" s="78"/>
      <c r="G29" s="167" t="str">
        <f t="shared" si="1"/>
        <v/>
      </c>
    </row>
    <row r="30" spans="1:7" ht="14.1" customHeight="1" x14ac:dyDescent="0.2">
      <c r="A30" s="166" t="str">
        <f t="shared" si="0"/>
        <v/>
      </c>
      <c r="B30" s="76"/>
      <c r="C30" s="77"/>
      <c r="D30" s="76"/>
      <c r="E30" s="77"/>
      <c r="F30" s="78"/>
      <c r="G30" s="167" t="str">
        <f t="shared" si="1"/>
        <v/>
      </c>
    </row>
    <row r="31" spans="1:7" ht="14.1" customHeight="1" x14ac:dyDescent="0.2">
      <c r="A31" s="166" t="str">
        <f t="shared" si="0"/>
        <v/>
      </c>
      <c r="B31" s="76"/>
      <c r="C31" s="77"/>
      <c r="D31" s="76"/>
      <c r="E31" s="77"/>
      <c r="F31" s="78"/>
      <c r="G31" s="167" t="str">
        <f t="shared" si="1"/>
        <v/>
      </c>
    </row>
    <row r="32" spans="1:7" ht="14.1" customHeight="1" x14ac:dyDescent="0.2">
      <c r="A32" s="166" t="str">
        <f t="shared" si="0"/>
        <v/>
      </c>
      <c r="B32" s="76"/>
      <c r="C32" s="77"/>
      <c r="D32" s="76"/>
      <c r="E32" s="77"/>
      <c r="F32" s="78"/>
      <c r="G32" s="167" t="str">
        <f t="shared" si="1"/>
        <v/>
      </c>
    </row>
    <row r="33" spans="1:7" ht="14.1" customHeight="1" x14ac:dyDescent="0.2">
      <c r="A33" s="170" t="str">
        <f t="shared" si="0"/>
        <v/>
      </c>
      <c r="B33" s="85"/>
      <c r="C33" s="84"/>
      <c r="D33" s="85"/>
      <c r="E33" s="84"/>
      <c r="F33" s="86"/>
      <c r="G33" s="167" t="str">
        <f t="shared" si="1"/>
        <v/>
      </c>
    </row>
    <row r="34" spans="1:7" ht="14.1" customHeight="1" x14ac:dyDescent="0.2">
      <c r="A34" s="166" t="str">
        <f t="shared" si="0"/>
        <v/>
      </c>
      <c r="B34" s="76"/>
      <c r="C34" s="77"/>
      <c r="D34" s="76"/>
      <c r="E34" s="77"/>
      <c r="F34" s="78"/>
      <c r="G34" s="167" t="str">
        <f t="shared" si="1"/>
        <v/>
      </c>
    </row>
    <row r="35" spans="1:7" ht="14.1" customHeight="1" x14ac:dyDescent="0.2">
      <c r="A35" s="166" t="str">
        <f t="shared" si="0"/>
        <v/>
      </c>
      <c r="B35" s="76"/>
      <c r="C35" s="77"/>
      <c r="D35" s="76"/>
      <c r="E35" s="77"/>
      <c r="F35" s="78"/>
      <c r="G35" s="167" t="str">
        <f t="shared" si="1"/>
        <v/>
      </c>
    </row>
    <row r="36" spans="1:7" ht="14.1" customHeight="1" x14ac:dyDescent="0.2">
      <c r="A36" s="166" t="str">
        <f t="shared" si="0"/>
        <v/>
      </c>
      <c r="B36" s="76"/>
      <c r="C36" s="77"/>
      <c r="D36" s="76"/>
      <c r="E36" s="77"/>
      <c r="F36" s="78"/>
      <c r="G36" s="167" t="str">
        <f t="shared" si="1"/>
        <v/>
      </c>
    </row>
    <row r="37" spans="1:7" ht="14.1" customHeight="1" x14ac:dyDescent="0.2">
      <c r="A37" s="166" t="str">
        <f t="shared" si="0"/>
        <v/>
      </c>
      <c r="B37" s="76"/>
      <c r="C37" s="77"/>
      <c r="D37" s="76"/>
      <c r="E37" s="77"/>
      <c r="F37" s="78"/>
      <c r="G37" s="167" t="str">
        <f t="shared" si="1"/>
        <v/>
      </c>
    </row>
    <row r="38" spans="1:7" ht="14.1" customHeight="1" x14ac:dyDescent="0.2">
      <c r="A38" s="166" t="str">
        <f t="shared" si="0"/>
        <v/>
      </c>
      <c r="B38" s="76"/>
      <c r="C38" s="77"/>
      <c r="D38" s="76"/>
      <c r="E38" s="77"/>
      <c r="F38" s="78"/>
      <c r="G38" s="167" t="str">
        <f t="shared" si="1"/>
        <v/>
      </c>
    </row>
    <row r="39" spans="1:7" ht="14.1" customHeight="1" x14ac:dyDescent="0.2">
      <c r="A39" s="166" t="str">
        <f t="shared" si="0"/>
        <v/>
      </c>
      <c r="B39" s="76"/>
      <c r="C39" s="77"/>
      <c r="D39" s="76"/>
      <c r="E39" s="77"/>
      <c r="F39" s="78"/>
      <c r="G39" s="167" t="str">
        <f t="shared" si="1"/>
        <v/>
      </c>
    </row>
    <row r="40" spans="1:7" ht="14.1" customHeight="1" x14ac:dyDescent="0.2">
      <c r="A40" s="166" t="str">
        <f t="shared" si="0"/>
        <v/>
      </c>
      <c r="B40" s="76"/>
      <c r="C40" s="77"/>
      <c r="D40" s="76"/>
      <c r="E40" s="77"/>
      <c r="F40" s="78"/>
      <c r="G40" s="167" t="str">
        <f t="shared" si="1"/>
        <v/>
      </c>
    </row>
    <row r="41" spans="1:7" ht="14.1" customHeight="1" x14ac:dyDescent="0.2">
      <c r="A41" s="166" t="str">
        <f t="shared" si="0"/>
        <v/>
      </c>
      <c r="B41" s="76"/>
      <c r="C41" s="77"/>
      <c r="D41" s="76"/>
      <c r="E41" s="77"/>
      <c r="F41" s="78"/>
      <c r="G41" s="167" t="str">
        <f t="shared" si="1"/>
        <v/>
      </c>
    </row>
    <row r="42" spans="1:7" ht="14.1" customHeight="1" x14ac:dyDescent="0.2">
      <c r="A42" s="166" t="str">
        <f t="shared" si="0"/>
        <v/>
      </c>
      <c r="B42" s="76"/>
      <c r="C42" s="77"/>
      <c r="D42" s="76"/>
      <c r="E42" s="77"/>
      <c r="F42" s="78"/>
      <c r="G42" s="167" t="str">
        <f t="shared" si="1"/>
        <v/>
      </c>
    </row>
    <row r="43" spans="1:7" ht="14.1" customHeight="1" x14ac:dyDescent="0.2">
      <c r="A43" s="166" t="str">
        <f t="shared" si="0"/>
        <v/>
      </c>
      <c r="B43" s="76"/>
      <c r="C43" s="77"/>
      <c r="D43" s="76"/>
      <c r="E43" s="77"/>
      <c r="F43" s="78"/>
      <c r="G43" s="167" t="str">
        <f t="shared" si="1"/>
        <v/>
      </c>
    </row>
    <row r="44" spans="1:7" ht="14.1" customHeight="1" x14ac:dyDescent="0.2">
      <c r="A44" s="166" t="str">
        <f t="shared" si="0"/>
        <v/>
      </c>
      <c r="B44" s="76"/>
      <c r="C44" s="77"/>
      <c r="D44" s="76"/>
      <c r="E44" s="77"/>
      <c r="F44" s="78"/>
      <c r="G44" s="167" t="str">
        <f t="shared" si="1"/>
        <v/>
      </c>
    </row>
    <row r="45" spans="1:7" ht="14.1" customHeight="1" x14ac:dyDescent="0.2">
      <c r="A45" s="166" t="str">
        <f t="shared" si="0"/>
        <v/>
      </c>
      <c r="B45" s="76"/>
      <c r="C45" s="77"/>
      <c r="D45" s="76"/>
      <c r="E45" s="77"/>
      <c r="F45" s="78"/>
      <c r="G45" s="167" t="str">
        <f t="shared" si="1"/>
        <v/>
      </c>
    </row>
    <row r="46" spans="1:7" ht="14.1" customHeight="1" x14ac:dyDescent="0.2">
      <c r="A46" s="166" t="str">
        <f t="shared" si="0"/>
        <v/>
      </c>
      <c r="B46" s="76"/>
      <c r="C46" s="77"/>
      <c r="D46" s="76"/>
      <c r="E46" s="77"/>
      <c r="F46" s="78"/>
      <c r="G46" s="167" t="str">
        <f t="shared" si="1"/>
        <v/>
      </c>
    </row>
    <row r="47" spans="1:7" ht="14.1" customHeight="1" x14ac:dyDescent="0.2">
      <c r="A47" s="166" t="str">
        <f t="shared" si="0"/>
        <v/>
      </c>
      <c r="B47" s="76"/>
      <c r="C47" s="77"/>
      <c r="D47" s="76"/>
      <c r="E47" s="77"/>
      <c r="F47" s="78"/>
      <c r="G47" s="167" t="str">
        <f t="shared" si="1"/>
        <v/>
      </c>
    </row>
    <row r="48" spans="1:7" ht="14.1" customHeight="1" x14ac:dyDescent="0.2">
      <c r="A48" s="170" t="str">
        <f t="shared" si="0"/>
        <v/>
      </c>
      <c r="B48" s="85"/>
      <c r="C48" s="84"/>
      <c r="D48" s="85"/>
      <c r="E48" s="84"/>
      <c r="F48" s="86"/>
      <c r="G48" s="167" t="str">
        <f t="shared" si="1"/>
        <v/>
      </c>
    </row>
    <row r="49" spans="1:7" ht="14.1" customHeight="1" x14ac:dyDescent="0.2">
      <c r="A49" s="166" t="str">
        <f t="shared" si="0"/>
        <v/>
      </c>
      <c r="B49" s="76"/>
      <c r="C49" s="77"/>
      <c r="D49" s="76"/>
      <c r="E49" s="77"/>
      <c r="F49" s="78"/>
      <c r="G49" s="167" t="str">
        <f t="shared" si="1"/>
        <v/>
      </c>
    </row>
    <row r="50" spans="1:7" ht="14.1" customHeight="1" x14ac:dyDescent="0.2">
      <c r="A50" s="172" t="str">
        <f t="shared" si="0"/>
        <v/>
      </c>
      <c r="B50" s="92"/>
      <c r="C50" s="91"/>
      <c r="D50" s="92"/>
      <c r="E50" s="91"/>
      <c r="F50" s="93"/>
      <c r="G50" s="167" t="str">
        <f t="shared" si="1"/>
        <v/>
      </c>
    </row>
  </sheetData>
  <sheetProtection formatCells="0" formatColumns="0" formatRows="0" insertColumns="0" insertRows="0" insertHyperlinks="0" deleteColumns="0" deleteRows="0" sort="0" autoFilter="0" pivotTables="0"/>
  <sortState ref="A4:G12">
    <sortCondition descending="1" ref="G4:G12"/>
  </sortState>
  <dataValidations count="2">
    <dataValidation prompt="Buňka obsahuje vzorec. Nevyplňovat!" sqref="A4:A50">
      <formula1>0</formula1>
      <formula2>0</formula2>
    </dataValidation>
    <dataValidation prompt="Buňka obsahuje vzorec, NEPŘEPSAT!" sqref="G4:G50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N50"/>
  <sheetViews>
    <sheetView workbookViewId="0">
      <selection activeCell="H10" sqref="H10"/>
    </sheetView>
  </sheetViews>
  <sheetFormatPr defaultRowHeight="12.75" x14ac:dyDescent="0.2"/>
  <cols>
    <col min="1" max="2" width="4.85546875" customWidth="1"/>
    <col min="3" max="3" width="25.42578125" customWidth="1"/>
    <col min="4" max="4" width="7.7109375" style="1" customWidth="1"/>
    <col min="5" max="5" width="25.42578125" customWidth="1"/>
    <col min="6" max="6" width="3.28515625" style="1" customWidth="1"/>
    <col min="7" max="7" width="1" style="1" customWidth="1"/>
    <col min="8" max="8" width="6.140625" style="95" customWidth="1"/>
    <col min="9" max="9" width="9.140625" style="1" customWidth="1"/>
    <col min="10" max="1025" width="8.28515625" customWidth="1"/>
  </cols>
  <sheetData>
    <row r="1" spans="1:14" ht="12.75" customHeight="1" x14ac:dyDescent="0.2">
      <c r="D1"/>
      <c r="F1"/>
      <c r="G1"/>
      <c r="H1"/>
      <c r="I1"/>
    </row>
    <row r="2" spans="1:14" s="64" customFormat="1" ht="21.95" customHeight="1" x14ac:dyDescent="0.2">
      <c r="A2" s="63" t="s">
        <v>98</v>
      </c>
      <c r="B2" s="63"/>
      <c r="C2" s="65"/>
      <c r="D2" s="66"/>
      <c r="E2" s="67"/>
      <c r="F2" s="88"/>
      <c r="G2" s="88"/>
      <c r="H2" s="96"/>
      <c r="I2" s="69" t="s">
        <v>134</v>
      </c>
    </row>
    <row r="3" spans="1:14" s="74" customFormat="1" ht="23.25" customHeight="1" x14ac:dyDescent="0.2">
      <c r="A3" s="72"/>
      <c r="B3" s="115" t="s">
        <v>100</v>
      </c>
      <c r="C3" s="72" t="s">
        <v>101</v>
      </c>
      <c r="D3" s="71" t="s">
        <v>113</v>
      </c>
      <c r="E3" s="72" t="s">
        <v>103</v>
      </c>
      <c r="F3" s="173"/>
      <c r="G3" s="70" t="s">
        <v>104</v>
      </c>
      <c r="H3" s="122"/>
      <c r="I3" s="70" t="s">
        <v>105</v>
      </c>
    </row>
    <row r="4" spans="1:14" s="77" customFormat="1" ht="14.1" customHeight="1" x14ac:dyDescent="0.2">
      <c r="A4" s="166" t="str">
        <f>IF(F4&gt;0,(ROW()-3)&amp;".","")</f>
        <v>1.</v>
      </c>
      <c r="B4" s="76"/>
      <c r="C4" s="77" t="s">
        <v>170</v>
      </c>
      <c r="D4" s="76"/>
      <c r="E4" s="59" t="s">
        <v>151</v>
      </c>
      <c r="F4" s="76">
        <v>2</v>
      </c>
      <c r="G4" s="174" t="str">
        <f>IF(H4=0,"",":")</f>
        <v>:</v>
      </c>
      <c r="H4" s="124">
        <v>43.8</v>
      </c>
      <c r="I4" s="167">
        <f>IF(H4&lt;&gt;"",(INT(POWER(254-(60*F4+H4),1.88)*0.11193)),"")</f>
        <v>530</v>
      </c>
      <c r="J4" s="80" t="s">
        <v>115</v>
      </c>
      <c r="K4" s="81"/>
      <c r="L4" s="81"/>
      <c r="M4" s="81"/>
      <c r="N4" s="81"/>
    </row>
    <row r="5" spans="1:14" ht="14.1" customHeight="1" x14ac:dyDescent="0.2">
      <c r="A5" s="166" t="str">
        <f>IF(F5&gt;0,(ROW()-3)&amp;".","")</f>
        <v>2.</v>
      </c>
      <c r="B5" s="76"/>
      <c r="C5" s="77" t="s">
        <v>169</v>
      </c>
      <c r="D5" s="76"/>
      <c r="E5" s="59" t="s">
        <v>151</v>
      </c>
      <c r="F5" s="76">
        <v>2</v>
      </c>
      <c r="G5" s="174" t="str">
        <f>IF(H5=0,"",":")</f>
        <v>:</v>
      </c>
      <c r="H5" s="124">
        <v>46.5</v>
      </c>
      <c r="I5" s="167">
        <f>IF(H5&lt;&gt;"",(INT(POWER(254-(60*F5+H5),1.88)*0.11193)),"")</f>
        <v>501</v>
      </c>
      <c r="J5" s="81" t="s">
        <v>107</v>
      </c>
      <c r="K5" s="81"/>
      <c r="L5" s="81"/>
      <c r="M5" s="81"/>
      <c r="N5" s="81"/>
    </row>
    <row r="6" spans="1:14" ht="14.1" customHeight="1" x14ac:dyDescent="0.2">
      <c r="A6" s="166" t="str">
        <f>IF(H6&lt;&gt;"",(ROW()-3)&amp;".","")</f>
        <v>3.</v>
      </c>
      <c r="B6" s="76"/>
      <c r="C6" s="77" t="s">
        <v>171</v>
      </c>
      <c r="D6" s="76"/>
      <c r="E6" s="59" t="s">
        <v>147</v>
      </c>
      <c r="F6" s="76">
        <v>2</v>
      </c>
      <c r="G6" s="174" t="str">
        <f>IF(H6=0,"",":")</f>
        <v>:</v>
      </c>
      <c r="H6" s="124">
        <v>53.6</v>
      </c>
      <c r="I6" s="167">
        <f>IF(H6&lt;&gt;"",(INT(POWER(254-(60*F6+H6),1.88)*0.11193)),"")</f>
        <v>427</v>
      </c>
      <c r="J6" s="82" t="s">
        <v>116</v>
      </c>
      <c r="K6" s="82"/>
      <c r="L6" s="82"/>
      <c r="M6" s="82"/>
      <c r="N6" s="77"/>
    </row>
    <row r="7" spans="1:14" ht="14.1" customHeight="1" x14ac:dyDescent="0.2">
      <c r="A7" s="166" t="str">
        <f>IF(F7&gt;0,(ROW()-3)&amp;".","")</f>
        <v>4.</v>
      </c>
      <c r="B7" s="76"/>
      <c r="C7" s="77" t="s">
        <v>173</v>
      </c>
      <c r="D7" s="76"/>
      <c r="E7" s="59" t="s">
        <v>140</v>
      </c>
      <c r="F7" s="76">
        <v>2</v>
      </c>
      <c r="G7" s="174" t="s">
        <v>223</v>
      </c>
      <c r="H7" s="124">
        <v>56</v>
      </c>
      <c r="I7" s="167">
        <f>IF(H7&lt;&gt;"",(INT(POWER(254-(60*F7+H7),1.88)*0.11193)),"")</f>
        <v>403</v>
      </c>
      <c r="J7" s="168" t="s">
        <v>109</v>
      </c>
      <c r="K7" s="168"/>
      <c r="L7" s="168"/>
      <c r="M7" s="168"/>
      <c r="N7" s="77"/>
    </row>
    <row r="8" spans="1:14" ht="14.1" customHeight="1" x14ac:dyDescent="0.2">
      <c r="A8" s="166" t="str">
        <f>IF(F8&gt;0,(ROW()-3)&amp;".","")</f>
        <v>5.</v>
      </c>
      <c r="B8" s="76"/>
      <c r="C8" s="195" t="s">
        <v>210</v>
      </c>
      <c r="D8" s="76"/>
      <c r="E8" s="59" t="s">
        <v>151</v>
      </c>
      <c r="F8" s="76">
        <v>2</v>
      </c>
      <c r="G8" s="174" t="str">
        <f>IF(H8=0,"",":")</f>
        <v>:</v>
      </c>
      <c r="H8" s="124">
        <v>56</v>
      </c>
      <c r="I8" s="167">
        <f>IF(H8&lt;&gt;"",(INT(POWER(254-(60*F8+H8),1.88)*0.11193)),"")</f>
        <v>403</v>
      </c>
      <c r="J8" s="168" t="s">
        <v>110</v>
      </c>
      <c r="K8" s="168"/>
      <c r="L8" s="168"/>
      <c r="M8" s="168"/>
      <c r="N8" s="77"/>
    </row>
    <row r="9" spans="1:14" ht="14.1" customHeight="1" x14ac:dyDescent="0.2">
      <c r="A9" s="166" t="str">
        <f>IF(F9&gt;0,(ROW()-3)&amp;".","")</f>
        <v>6.</v>
      </c>
      <c r="B9" s="76"/>
      <c r="C9" s="77" t="s">
        <v>143</v>
      </c>
      <c r="D9" s="76"/>
      <c r="E9" s="59" t="s">
        <v>147</v>
      </c>
      <c r="F9" s="76">
        <v>3</v>
      </c>
      <c r="G9" s="174" t="str">
        <f>IF(H9=0,"",":")</f>
        <v>:</v>
      </c>
      <c r="H9" s="124">
        <v>0.3</v>
      </c>
      <c r="I9" s="167">
        <f>IF(H9&lt;&gt;"",(INT(POWER(254-(60*F9+H9),1.88)*0.11193)),"")</f>
        <v>362</v>
      </c>
      <c r="J9" s="82" t="s">
        <v>111</v>
      </c>
      <c r="K9" s="82"/>
      <c r="L9" s="82"/>
      <c r="M9" s="82"/>
      <c r="N9" s="77"/>
    </row>
    <row r="10" spans="1:14" ht="14.1" customHeight="1" x14ac:dyDescent="0.2">
      <c r="A10" s="166" t="str">
        <f>IF(F10&gt;0,(ROW()-3)&amp;".","")</f>
        <v>7.</v>
      </c>
      <c r="B10" s="76"/>
      <c r="C10" s="77" t="s">
        <v>172</v>
      </c>
      <c r="D10" s="76"/>
      <c r="E10" s="59" t="s">
        <v>140</v>
      </c>
      <c r="F10" s="76">
        <v>3</v>
      </c>
      <c r="G10" s="174" t="str">
        <f>IF(H10=0,"",":")</f>
        <v>:</v>
      </c>
      <c r="H10" s="124">
        <v>29.2</v>
      </c>
      <c r="I10" s="167">
        <f>IF(H10&lt;&gt;"",(INT(POWER(254-(60*F10+H10),1.88)*0.11193)),"")</f>
        <v>142</v>
      </c>
    </row>
    <row r="11" spans="1:14" ht="14.1" customHeight="1" x14ac:dyDescent="0.2">
      <c r="A11" s="166" t="str">
        <f>IF(F11&gt;0,(ROW()-3)&amp;".","")</f>
        <v>8.</v>
      </c>
      <c r="B11" s="76"/>
      <c r="C11" s="106" t="s">
        <v>174</v>
      </c>
      <c r="D11" s="76"/>
      <c r="E11" s="59" t="s">
        <v>140</v>
      </c>
      <c r="F11" s="76">
        <v>3</v>
      </c>
      <c r="G11" s="174" t="str">
        <f>IF(H11=0,"",":")</f>
        <v>:</v>
      </c>
      <c r="H11" s="124">
        <v>48.3</v>
      </c>
      <c r="I11" s="167">
        <f>IF(H11&lt;&gt;"",(INT(POWER(254-(60*F11+H11),1.88)*0.11193)),"")</f>
        <v>50</v>
      </c>
    </row>
    <row r="12" spans="1:14" ht="14.1" customHeight="1" x14ac:dyDescent="0.2">
      <c r="A12" s="166" t="str">
        <f t="shared" ref="A8:A50" si="0">IF(F12&gt;0,(ROW()-3)&amp;".","")</f>
        <v/>
      </c>
      <c r="B12" s="76"/>
      <c r="D12" s="76"/>
      <c r="E12" s="59"/>
      <c r="F12" s="76"/>
      <c r="G12" s="174" t="str">
        <f t="shared" ref="G10:G23" si="1">IF(H12=0,"",":")</f>
        <v>:</v>
      </c>
      <c r="H12" s="124"/>
      <c r="I12" s="167" t="str">
        <f t="shared" ref="I4:I50" si="2">IF(H12&lt;&gt;"",(INT(POWER(254-(60*F12+H12),1.88)*0.11193)),"")</f>
        <v/>
      </c>
    </row>
    <row r="13" spans="1:14" ht="14.1" customHeight="1" x14ac:dyDescent="0.2">
      <c r="A13" s="166" t="str">
        <f t="shared" si="0"/>
        <v/>
      </c>
      <c r="B13" s="76"/>
      <c r="D13" s="76"/>
      <c r="E13" s="59"/>
      <c r="F13" s="76"/>
      <c r="G13" s="174" t="str">
        <f t="shared" si="1"/>
        <v>:</v>
      </c>
      <c r="H13" s="124"/>
      <c r="I13" s="167" t="str">
        <f t="shared" si="2"/>
        <v/>
      </c>
    </row>
    <row r="14" spans="1:14" ht="14.1" customHeight="1" x14ac:dyDescent="0.2">
      <c r="A14" s="166" t="str">
        <f t="shared" si="0"/>
        <v/>
      </c>
      <c r="B14" s="76"/>
      <c r="D14" s="76"/>
      <c r="E14" s="59"/>
      <c r="F14" s="76"/>
      <c r="G14" s="174" t="str">
        <f t="shared" si="1"/>
        <v>:</v>
      </c>
      <c r="H14" s="124"/>
      <c r="I14" s="167" t="str">
        <f t="shared" si="2"/>
        <v/>
      </c>
    </row>
    <row r="15" spans="1:14" ht="14.1" customHeight="1" x14ac:dyDescent="0.2">
      <c r="A15" s="166" t="str">
        <f t="shared" si="0"/>
        <v/>
      </c>
      <c r="B15" s="76"/>
      <c r="C15" s="169"/>
      <c r="D15" s="76"/>
      <c r="E15" s="59"/>
      <c r="F15" s="76"/>
      <c r="G15" s="174" t="str">
        <f t="shared" si="1"/>
        <v>:</v>
      </c>
      <c r="H15" s="124"/>
      <c r="I15" s="167" t="str">
        <f t="shared" si="2"/>
        <v/>
      </c>
    </row>
    <row r="16" spans="1:14" ht="14.1" customHeight="1" x14ac:dyDescent="0.2">
      <c r="A16" s="166" t="str">
        <f t="shared" si="0"/>
        <v/>
      </c>
      <c r="B16" s="76"/>
      <c r="D16" s="76"/>
      <c r="E16" s="59"/>
      <c r="F16" s="76"/>
      <c r="G16" s="174" t="str">
        <f t="shared" si="1"/>
        <v>:</v>
      </c>
      <c r="H16" s="124"/>
      <c r="I16" s="167" t="str">
        <f t="shared" si="2"/>
        <v/>
      </c>
    </row>
    <row r="17" spans="1:9" ht="14.1" customHeight="1" x14ac:dyDescent="0.2">
      <c r="A17" s="166" t="str">
        <f t="shared" si="0"/>
        <v/>
      </c>
      <c r="B17" s="76"/>
      <c r="D17" s="76"/>
      <c r="E17" s="59"/>
      <c r="F17" s="76"/>
      <c r="G17" s="174" t="str">
        <f t="shared" si="1"/>
        <v>:</v>
      </c>
      <c r="H17" s="124"/>
      <c r="I17" s="167" t="str">
        <f t="shared" si="2"/>
        <v/>
      </c>
    </row>
    <row r="18" spans="1:9" ht="14.1" customHeight="1" x14ac:dyDescent="0.2">
      <c r="A18" s="166" t="str">
        <f t="shared" si="0"/>
        <v/>
      </c>
      <c r="B18" s="76"/>
      <c r="D18" s="76"/>
      <c r="E18" s="59"/>
      <c r="F18" s="76"/>
      <c r="G18" s="174" t="str">
        <f t="shared" si="1"/>
        <v>:</v>
      </c>
      <c r="H18" s="124"/>
      <c r="I18" s="167" t="str">
        <f t="shared" si="2"/>
        <v/>
      </c>
    </row>
    <row r="19" spans="1:9" ht="14.1" customHeight="1" x14ac:dyDescent="0.2">
      <c r="A19" s="166" t="str">
        <f t="shared" si="0"/>
        <v/>
      </c>
      <c r="B19" s="76"/>
      <c r="D19" s="76"/>
      <c r="E19" s="59"/>
      <c r="F19" s="76"/>
      <c r="G19" s="174" t="str">
        <f t="shared" si="1"/>
        <v>:</v>
      </c>
      <c r="H19" s="124"/>
      <c r="I19" s="167" t="str">
        <f t="shared" si="2"/>
        <v/>
      </c>
    </row>
    <row r="20" spans="1:9" ht="14.1" customHeight="1" x14ac:dyDescent="0.2">
      <c r="A20" s="166" t="str">
        <f t="shared" si="0"/>
        <v/>
      </c>
      <c r="B20" s="76"/>
      <c r="D20" s="76"/>
      <c r="E20" s="59"/>
      <c r="F20" s="76"/>
      <c r="G20" s="174" t="str">
        <f t="shared" si="1"/>
        <v>:</v>
      </c>
      <c r="H20" s="124"/>
      <c r="I20" s="167" t="str">
        <f t="shared" si="2"/>
        <v/>
      </c>
    </row>
    <row r="21" spans="1:9" ht="14.1" customHeight="1" x14ac:dyDescent="0.2">
      <c r="A21" s="166" t="str">
        <f t="shared" si="0"/>
        <v/>
      </c>
      <c r="B21" s="76"/>
      <c r="D21" s="76"/>
      <c r="E21" s="59"/>
      <c r="F21" s="76"/>
      <c r="G21" s="174" t="str">
        <f t="shared" si="1"/>
        <v>:</v>
      </c>
      <c r="H21" s="124"/>
      <c r="I21" s="167" t="str">
        <f t="shared" si="2"/>
        <v/>
      </c>
    </row>
    <row r="22" spans="1:9" ht="14.1" customHeight="1" x14ac:dyDescent="0.2">
      <c r="A22" s="166" t="str">
        <f t="shared" si="0"/>
        <v/>
      </c>
      <c r="B22" s="76"/>
      <c r="D22" s="76"/>
      <c r="E22" s="59"/>
      <c r="F22" s="76"/>
      <c r="G22" s="174" t="str">
        <f t="shared" si="1"/>
        <v>:</v>
      </c>
      <c r="H22" s="175"/>
      <c r="I22" s="167" t="str">
        <f t="shared" si="2"/>
        <v/>
      </c>
    </row>
    <row r="23" spans="1:9" ht="14.1" customHeight="1" x14ac:dyDescent="0.2">
      <c r="A23" s="166" t="str">
        <f t="shared" si="0"/>
        <v/>
      </c>
      <c r="B23" s="76"/>
      <c r="C23" s="110"/>
      <c r="D23" s="111"/>
      <c r="E23" s="112"/>
      <c r="F23" s="76"/>
      <c r="G23" s="174" t="str">
        <f t="shared" si="1"/>
        <v>:</v>
      </c>
      <c r="H23" s="124"/>
      <c r="I23" s="167" t="str">
        <f t="shared" si="2"/>
        <v/>
      </c>
    </row>
    <row r="24" spans="1:9" ht="14.1" customHeight="1" x14ac:dyDescent="0.2">
      <c r="A24" s="166" t="str">
        <f t="shared" si="0"/>
        <v/>
      </c>
      <c r="B24" s="76"/>
      <c r="C24" s="169"/>
      <c r="D24" s="76"/>
      <c r="E24" s="59"/>
      <c r="F24" s="76"/>
      <c r="G24" s="174"/>
      <c r="H24" s="124"/>
      <c r="I24" s="167" t="str">
        <f t="shared" si="2"/>
        <v/>
      </c>
    </row>
    <row r="25" spans="1:9" ht="14.1" customHeight="1" x14ac:dyDescent="0.2">
      <c r="A25" s="166" t="str">
        <f t="shared" si="0"/>
        <v/>
      </c>
      <c r="B25" s="76"/>
      <c r="D25" s="76"/>
      <c r="F25" s="76"/>
      <c r="G25" s="174" t="str">
        <f t="shared" ref="G25:G50" si="3">IF(H25=0,"",":")</f>
        <v>:</v>
      </c>
      <c r="H25" s="124"/>
      <c r="I25" s="167" t="str">
        <f t="shared" si="2"/>
        <v/>
      </c>
    </row>
    <row r="26" spans="1:9" ht="14.1" customHeight="1" x14ac:dyDescent="0.2">
      <c r="A26" s="166" t="str">
        <f t="shared" si="0"/>
        <v/>
      </c>
      <c r="B26" s="76"/>
      <c r="D26" s="76"/>
      <c r="F26" s="76"/>
      <c r="G26" s="174" t="str">
        <f t="shared" si="3"/>
        <v>:</v>
      </c>
      <c r="H26" s="124"/>
      <c r="I26" s="167" t="str">
        <f t="shared" si="2"/>
        <v/>
      </c>
    </row>
    <row r="27" spans="1:9" ht="14.1" customHeight="1" x14ac:dyDescent="0.2">
      <c r="A27" s="166" t="str">
        <f t="shared" si="0"/>
        <v/>
      </c>
      <c r="B27" s="76"/>
      <c r="D27" s="76"/>
      <c r="F27" s="76"/>
      <c r="G27" s="174" t="str">
        <f t="shared" si="3"/>
        <v>:</v>
      </c>
      <c r="H27" s="124"/>
      <c r="I27" s="167" t="str">
        <f t="shared" si="2"/>
        <v/>
      </c>
    </row>
    <row r="28" spans="1:9" ht="14.1" customHeight="1" x14ac:dyDescent="0.2">
      <c r="A28" s="166" t="str">
        <f t="shared" si="0"/>
        <v/>
      </c>
      <c r="B28" s="76"/>
      <c r="D28" s="76"/>
      <c r="F28" s="76"/>
      <c r="G28" s="174" t="str">
        <f t="shared" si="3"/>
        <v>:</v>
      </c>
      <c r="H28" s="124"/>
      <c r="I28" s="167" t="str">
        <f t="shared" si="2"/>
        <v/>
      </c>
    </row>
    <row r="29" spans="1:9" ht="14.1" customHeight="1" x14ac:dyDescent="0.2">
      <c r="A29" s="166" t="str">
        <f t="shared" si="0"/>
        <v/>
      </c>
      <c r="B29" s="76"/>
      <c r="D29" s="76"/>
      <c r="F29" s="76"/>
      <c r="G29" s="174" t="str">
        <f t="shared" si="3"/>
        <v>:</v>
      </c>
      <c r="H29" s="124"/>
      <c r="I29" s="167" t="str">
        <f t="shared" si="2"/>
        <v/>
      </c>
    </row>
    <row r="30" spans="1:9" ht="14.1" customHeight="1" x14ac:dyDescent="0.2">
      <c r="A30" s="166" t="str">
        <f t="shared" si="0"/>
        <v/>
      </c>
      <c r="B30" s="76"/>
      <c r="D30" s="76"/>
      <c r="F30" s="76"/>
      <c r="G30" s="174" t="str">
        <f t="shared" si="3"/>
        <v>:</v>
      </c>
      <c r="H30" s="124"/>
      <c r="I30" s="167" t="str">
        <f t="shared" si="2"/>
        <v/>
      </c>
    </row>
    <row r="31" spans="1:9" ht="14.1" customHeight="1" x14ac:dyDescent="0.2">
      <c r="A31" s="166" t="str">
        <f t="shared" si="0"/>
        <v/>
      </c>
      <c r="B31" s="76"/>
      <c r="D31" s="76"/>
      <c r="F31" s="76"/>
      <c r="G31" s="174" t="str">
        <f t="shared" si="3"/>
        <v>:</v>
      </c>
      <c r="H31" s="124"/>
      <c r="I31" s="167" t="str">
        <f t="shared" si="2"/>
        <v/>
      </c>
    </row>
    <row r="32" spans="1:9" ht="14.1" customHeight="1" x14ac:dyDescent="0.2">
      <c r="A32" s="166" t="str">
        <f t="shared" si="0"/>
        <v/>
      </c>
      <c r="B32" s="76"/>
      <c r="C32" s="84"/>
      <c r="D32" s="85"/>
      <c r="E32" s="84"/>
      <c r="F32" s="76"/>
      <c r="G32" s="174" t="str">
        <f t="shared" si="3"/>
        <v>:</v>
      </c>
      <c r="H32" s="124"/>
      <c r="I32" s="167" t="str">
        <f t="shared" si="2"/>
        <v/>
      </c>
    </row>
    <row r="33" spans="1:9" ht="14.1" customHeight="1" x14ac:dyDescent="0.2">
      <c r="A33" s="170" t="str">
        <f t="shared" si="0"/>
        <v/>
      </c>
      <c r="B33" s="85"/>
      <c r="D33" s="76"/>
      <c r="F33" s="85"/>
      <c r="G33" s="176" t="str">
        <f t="shared" si="3"/>
        <v>:</v>
      </c>
      <c r="H33" s="130"/>
      <c r="I33" s="167" t="str">
        <f t="shared" si="2"/>
        <v/>
      </c>
    </row>
    <row r="34" spans="1:9" ht="14.1" customHeight="1" x14ac:dyDescent="0.2">
      <c r="A34" s="166" t="str">
        <f t="shared" si="0"/>
        <v/>
      </c>
      <c r="B34" s="76"/>
      <c r="D34" s="76"/>
      <c r="F34" s="76"/>
      <c r="G34" s="174" t="str">
        <f t="shared" si="3"/>
        <v>:</v>
      </c>
      <c r="H34" s="124"/>
      <c r="I34" s="167" t="str">
        <f t="shared" si="2"/>
        <v/>
      </c>
    </row>
    <row r="35" spans="1:9" ht="14.1" customHeight="1" x14ac:dyDescent="0.2">
      <c r="A35" s="166" t="str">
        <f t="shared" si="0"/>
        <v/>
      </c>
      <c r="B35" s="76"/>
      <c r="D35" s="76"/>
      <c r="F35" s="76"/>
      <c r="G35" s="174" t="str">
        <f t="shared" si="3"/>
        <v>:</v>
      </c>
      <c r="H35" s="124"/>
      <c r="I35" s="167" t="str">
        <f t="shared" si="2"/>
        <v/>
      </c>
    </row>
    <row r="36" spans="1:9" ht="14.1" customHeight="1" x14ac:dyDescent="0.2">
      <c r="A36" s="166" t="str">
        <f t="shared" si="0"/>
        <v/>
      </c>
      <c r="B36" s="76"/>
      <c r="D36" s="76"/>
      <c r="F36" s="76"/>
      <c r="G36" s="174" t="str">
        <f t="shared" si="3"/>
        <v>:</v>
      </c>
      <c r="H36" s="124"/>
      <c r="I36" s="167" t="str">
        <f t="shared" si="2"/>
        <v/>
      </c>
    </row>
    <row r="37" spans="1:9" ht="14.1" customHeight="1" x14ac:dyDescent="0.2">
      <c r="A37" s="166" t="str">
        <f t="shared" si="0"/>
        <v/>
      </c>
      <c r="B37" s="76"/>
      <c r="D37" s="76"/>
      <c r="F37" s="76"/>
      <c r="G37" s="174" t="str">
        <f t="shared" si="3"/>
        <v>:</v>
      </c>
      <c r="H37" s="124"/>
      <c r="I37" s="167" t="str">
        <f t="shared" si="2"/>
        <v/>
      </c>
    </row>
    <row r="38" spans="1:9" ht="14.1" customHeight="1" x14ac:dyDescent="0.2">
      <c r="A38" s="166" t="str">
        <f t="shared" si="0"/>
        <v/>
      </c>
      <c r="B38" s="76"/>
      <c r="D38" s="76"/>
      <c r="F38" s="76"/>
      <c r="G38" s="174" t="str">
        <f t="shared" si="3"/>
        <v>:</v>
      </c>
      <c r="H38" s="124"/>
      <c r="I38" s="167" t="str">
        <f t="shared" si="2"/>
        <v/>
      </c>
    </row>
    <row r="39" spans="1:9" ht="14.1" customHeight="1" x14ac:dyDescent="0.2">
      <c r="A39" s="166" t="str">
        <f t="shared" si="0"/>
        <v/>
      </c>
      <c r="B39" s="76"/>
      <c r="D39" s="76"/>
      <c r="F39" s="76"/>
      <c r="G39" s="174" t="str">
        <f t="shared" si="3"/>
        <v>:</v>
      </c>
      <c r="H39" s="124"/>
      <c r="I39" s="167" t="str">
        <f t="shared" si="2"/>
        <v/>
      </c>
    </row>
    <row r="40" spans="1:9" ht="14.1" customHeight="1" x14ac:dyDescent="0.2">
      <c r="A40" s="166" t="str">
        <f t="shared" si="0"/>
        <v/>
      </c>
      <c r="B40" s="76"/>
      <c r="D40" s="76"/>
      <c r="F40" s="76"/>
      <c r="G40" s="174" t="str">
        <f t="shared" si="3"/>
        <v>:</v>
      </c>
      <c r="H40" s="124"/>
      <c r="I40" s="167" t="str">
        <f t="shared" si="2"/>
        <v/>
      </c>
    </row>
    <row r="41" spans="1:9" ht="14.1" customHeight="1" x14ac:dyDescent="0.2">
      <c r="A41" s="166" t="str">
        <f t="shared" si="0"/>
        <v/>
      </c>
      <c r="B41" s="76"/>
      <c r="D41" s="76"/>
      <c r="F41" s="76"/>
      <c r="G41" s="174" t="str">
        <f t="shared" si="3"/>
        <v>:</v>
      </c>
      <c r="H41" s="124"/>
      <c r="I41" s="167" t="str">
        <f t="shared" si="2"/>
        <v/>
      </c>
    </row>
    <row r="42" spans="1:9" ht="14.1" customHeight="1" x14ac:dyDescent="0.2">
      <c r="A42" s="166" t="str">
        <f t="shared" si="0"/>
        <v/>
      </c>
      <c r="B42" s="76"/>
      <c r="D42" s="76"/>
      <c r="F42" s="76"/>
      <c r="G42" s="174" t="str">
        <f t="shared" si="3"/>
        <v>:</v>
      </c>
      <c r="H42" s="124"/>
      <c r="I42" s="167" t="str">
        <f t="shared" si="2"/>
        <v/>
      </c>
    </row>
    <row r="43" spans="1:9" ht="14.1" customHeight="1" x14ac:dyDescent="0.2">
      <c r="A43" s="166" t="str">
        <f t="shared" si="0"/>
        <v/>
      </c>
      <c r="B43" s="76"/>
      <c r="D43" s="76"/>
      <c r="F43" s="76"/>
      <c r="G43" s="174" t="str">
        <f t="shared" si="3"/>
        <v>:</v>
      </c>
      <c r="H43" s="124"/>
      <c r="I43" s="167" t="str">
        <f t="shared" si="2"/>
        <v/>
      </c>
    </row>
    <row r="44" spans="1:9" ht="14.1" customHeight="1" x14ac:dyDescent="0.2">
      <c r="A44" s="166" t="str">
        <f t="shared" si="0"/>
        <v/>
      </c>
      <c r="B44" s="76"/>
      <c r="D44" s="76"/>
      <c r="F44" s="76"/>
      <c r="G44" s="174" t="str">
        <f t="shared" si="3"/>
        <v>:</v>
      </c>
      <c r="H44" s="124"/>
      <c r="I44" s="167" t="str">
        <f t="shared" si="2"/>
        <v/>
      </c>
    </row>
    <row r="45" spans="1:9" ht="14.1" customHeight="1" x14ac:dyDescent="0.2">
      <c r="A45" s="166" t="str">
        <f t="shared" si="0"/>
        <v/>
      </c>
      <c r="B45" s="76"/>
      <c r="D45" s="76"/>
      <c r="F45" s="76"/>
      <c r="G45" s="174" t="str">
        <f t="shared" si="3"/>
        <v>:</v>
      </c>
      <c r="H45" s="124"/>
      <c r="I45" s="167" t="str">
        <f t="shared" si="2"/>
        <v/>
      </c>
    </row>
    <row r="46" spans="1:9" ht="14.1" customHeight="1" x14ac:dyDescent="0.2">
      <c r="A46" s="166" t="str">
        <f t="shared" si="0"/>
        <v/>
      </c>
      <c r="B46" s="76"/>
      <c r="D46" s="76"/>
      <c r="F46" s="76"/>
      <c r="G46" s="174" t="str">
        <f t="shared" si="3"/>
        <v>:</v>
      </c>
      <c r="H46" s="124"/>
      <c r="I46" s="167" t="str">
        <f t="shared" si="2"/>
        <v/>
      </c>
    </row>
    <row r="47" spans="1:9" ht="14.1" customHeight="1" x14ac:dyDescent="0.2">
      <c r="A47" s="166" t="str">
        <f t="shared" si="0"/>
        <v/>
      </c>
      <c r="B47" s="76"/>
      <c r="C47" s="84"/>
      <c r="D47" s="85"/>
      <c r="E47" s="84"/>
      <c r="F47" s="76"/>
      <c r="G47" s="174" t="str">
        <f t="shared" si="3"/>
        <v>:</v>
      </c>
      <c r="H47" s="124"/>
      <c r="I47" s="167" t="str">
        <f t="shared" si="2"/>
        <v/>
      </c>
    </row>
    <row r="48" spans="1:9" ht="14.1" customHeight="1" x14ac:dyDescent="0.2">
      <c r="A48" s="170" t="str">
        <f t="shared" si="0"/>
        <v/>
      </c>
      <c r="B48" s="85"/>
      <c r="D48" s="76"/>
      <c r="F48" s="85"/>
      <c r="G48" s="176" t="str">
        <f t="shared" si="3"/>
        <v>:</v>
      </c>
      <c r="H48" s="130"/>
      <c r="I48" s="167" t="str">
        <f t="shared" si="2"/>
        <v/>
      </c>
    </row>
    <row r="49" spans="1:9" ht="14.1" customHeight="1" x14ac:dyDescent="0.2">
      <c r="A49" s="166" t="str">
        <f t="shared" si="0"/>
        <v/>
      </c>
      <c r="B49" s="76"/>
      <c r="C49" s="91"/>
      <c r="D49" s="92"/>
      <c r="E49" s="91"/>
      <c r="F49" s="76"/>
      <c r="G49" s="174" t="str">
        <f t="shared" si="3"/>
        <v>:</v>
      </c>
      <c r="H49" s="124"/>
      <c r="I49" s="167" t="str">
        <f t="shared" si="2"/>
        <v/>
      </c>
    </row>
    <row r="50" spans="1:9" ht="14.1" customHeight="1" x14ac:dyDescent="0.2">
      <c r="A50" s="172" t="str">
        <f t="shared" si="0"/>
        <v/>
      </c>
      <c r="B50" s="92"/>
      <c r="F50" s="92"/>
      <c r="G50" s="177" t="str">
        <f t="shared" si="3"/>
        <v>:</v>
      </c>
      <c r="H50" s="133"/>
      <c r="I50" s="167" t="str">
        <f t="shared" si="2"/>
        <v/>
      </c>
    </row>
  </sheetData>
  <sheetProtection formatCells="0" formatColumns="0" formatRows="0" insertColumns="0" insertRows="0" insertHyperlinks="0" deleteColumns="0" deleteRows="0" sort="0" autoFilter="0" pivotTables="0"/>
  <sortState ref="A4:I11">
    <sortCondition descending="1" ref="I4:I11"/>
  </sortState>
  <dataValidations count="3">
    <dataValidation prompt="Buňka obsahuje vzorec. Nevyplňovat!" sqref="A4:A50">
      <formula1>0</formula1>
      <formula2>0</formula2>
    </dataValidation>
    <dataValidation prompt="Buňka obsahuje vzorec, NEPŘEPSAT!" sqref="I4:I50">
      <formula1>0</formula1>
      <formula2>0</formula2>
    </dataValidation>
    <dataValidation type="whole" operator="lessThanOrEqual" prompt="Dvojtečka se udělá sama, až napíšeš sekundy" sqref="G4:G50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49"/>
  <sheetViews>
    <sheetView workbookViewId="0">
      <selection activeCell="F10" sqref="F10"/>
    </sheetView>
  </sheetViews>
  <sheetFormatPr defaultRowHeight="12.75" x14ac:dyDescent="0.2"/>
  <cols>
    <col min="1" max="2" width="4.85546875" customWidth="1"/>
    <col min="3" max="3" width="25.42578125" customWidth="1"/>
    <col min="4" max="4" width="7.140625" style="1" customWidth="1"/>
    <col min="5" max="5" width="25.42578125" customWidth="1"/>
    <col min="6" max="6" width="10.140625" style="1" customWidth="1"/>
    <col min="7" max="7" width="9.5703125" style="1" customWidth="1"/>
    <col min="8" max="1025" width="8.28515625" customWidth="1"/>
  </cols>
  <sheetData>
    <row r="1" spans="1:12" ht="12.75" customHeight="1" x14ac:dyDescent="0.2">
      <c r="D1"/>
      <c r="F1"/>
      <c r="G1"/>
    </row>
    <row r="2" spans="1:12" s="64" customFormat="1" ht="29.25" customHeight="1" x14ac:dyDescent="0.2">
      <c r="A2" s="63" t="s">
        <v>98</v>
      </c>
      <c r="B2" s="63"/>
      <c r="C2" s="65"/>
      <c r="D2" s="66"/>
      <c r="E2" s="67"/>
      <c r="F2" s="88"/>
      <c r="G2" s="69" t="s">
        <v>135</v>
      </c>
    </row>
    <row r="3" spans="1:12" s="74" customFormat="1" ht="23.25" customHeight="1" x14ac:dyDescent="0.2">
      <c r="A3" s="97"/>
      <c r="B3" s="98" t="s">
        <v>100</v>
      </c>
      <c r="C3" s="97" t="s">
        <v>101</v>
      </c>
      <c r="D3" s="99" t="s">
        <v>113</v>
      </c>
      <c r="E3" s="97" t="s">
        <v>103</v>
      </c>
      <c r="F3" s="101" t="s">
        <v>104</v>
      </c>
      <c r="G3" s="101" t="s">
        <v>105</v>
      </c>
    </row>
    <row r="4" spans="1:12" ht="14.1" customHeight="1" x14ac:dyDescent="0.2">
      <c r="A4" s="166" t="str">
        <f>IF(F4&gt;0,(ROW()-3)&amp;".","")</f>
        <v>1.</v>
      </c>
      <c r="B4" s="76"/>
      <c r="C4" s="77" t="s">
        <v>211</v>
      </c>
      <c r="D4" s="76"/>
      <c r="E4" s="59" t="s">
        <v>151</v>
      </c>
      <c r="F4" s="76">
        <v>146</v>
      </c>
      <c r="G4" s="167">
        <f>IF(F4&gt;0,(INT(POWER(F4-75,1.348)*1.84523)),"")</f>
        <v>577</v>
      </c>
      <c r="H4" s="80" t="s">
        <v>106</v>
      </c>
      <c r="I4" s="81"/>
      <c r="J4" s="81"/>
      <c r="K4" s="81"/>
      <c r="L4" s="81"/>
    </row>
    <row r="5" spans="1:12" ht="14.1" customHeight="1" x14ac:dyDescent="0.2">
      <c r="A5" s="166" t="str">
        <f>IF(F5&gt;0,(ROW()-3)&amp;".","")</f>
        <v>2.</v>
      </c>
      <c r="B5" s="76"/>
      <c r="C5" s="77" t="s">
        <v>217</v>
      </c>
      <c r="D5" s="76"/>
      <c r="E5" s="59" t="s">
        <v>147</v>
      </c>
      <c r="F5" s="76">
        <v>142</v>
      </c>
      <c r="G5" s="167">
        <f>IF(F5&gt;0,(INT(POWER(F5-75,1.348)*1.84523)),"")</f>
        <v>534</v>
      </c>
      <c r="H5" s="168" t="s">
        <v>109</v>
      </c>
      <c r="I5" s="171"/>
      <c r="J5" s="171"/>
      <c r="K5" s="171"/>
      <c r="L5" s="77"/>
    </row>
    <row r="6" spans="1:12" ht="14.1" customHeight="1" x14ac:dyDescent="0.2">
      <c r="A6" s="166" t="str">
        <f>IF(F6&gt;0,(ROW()-3)&amp;".","")</f>
        <v>3.</v>
      </c>
      <c r="B6" s="76"/>
      <c r="C6" s="77" t="s">
        <v>188</v>
      </c>
      <c r="D6" s="76"/>
      <c r="E6" s="59" t="s">
        <v>147</v>
      </c>
      <c r="F6" s="76">
        <v>138</v>
      </c>
      <c r="G6" s="167">
        <f>IF(F6&gt;0,(INT(POWER(F6-75,1.348)*1.84523)),"")</f>
        <v>491</v>
      </c>
      <c r="H6" s="168" t="s">
        <v>110</v>
      </c>
      <c r="I6" s="171"/>
      <c r="J6" s="171"/>
      <c r="K6" s="171"/>
      <c r="L6" s="77"/>
    </row>
    <row r="7" spans="1:12" ht="14.1" customHeight="1" x14ac:dyDescent="0.2">
      <c r="A7" s="166" t="str">
        <f>IF(F7&gt;0,(ROW()-3)&amp;".","")</f>
        <v>4.</v>
      </c>
      <c r="B7" s="76"/>
      <c r="C7" s="77" t="s">
        <v>220</v>
      </c>
      <c r="D7" s="76"/>
      <c r="E7" s="59" t="s">
        <v>151</v>
      </c>
      <c r="F7" s="85">
        <v>138</v>
      </c>
      <c r="G7" s="178">
        <f>IF(F7&gt;0,(INT(POWER(F7-75,1.348)*1.84523)),"")</f>
        <v>491</v>
      </c>
      <c r="H7" s="82" t="s">
        <v>111</v>
      </c>
      <c r="I7" s="82"/>
      <c r="J7" s="82"/>
      <c r="K7" s="82"/>
      <c r="L7" s="77"/>
    </row>
    <row r="8" spans="1:12" ht="14.1" customHeight="1" x14ac:dyDescent="0.2">
      <c r="A8" s="166" t="str">
        <f>IF(F8&gt;0,(ROW()-3)&amp;".","")</f>
        <v>5.</v>
      </c>
      <c r="B8" s="76"/>
      <c r="C8" s="84" t="s">
        <v>221</v>
      </c>
      <c r="D8" s="85"/>
      <c r="E8" s="59" t="s">
        <v>151</v>
      </c>
      <c r="F8" s="85">
        <v>138</v>
      </c>
      <c r="G8" s="178">
        <f>IF(F8&gt;0,(INT(POWER(F8-75,1.348)*1.84523)),"")</f>
        <v>491</v>
      </c>
    </row>
    <row r="9" spans="1:12" ht="14.1" customHeight="1" x14ac:dyDescent="0.2">
      <c r="A9" s="166" t="str">
        <f>IF(F9&gt;0,(ROW()-3)&amp;".","")</f>
        <v>6.</v>
      </c>
      <c r="B9" s="76"/>
      <c r="C9" s="84" t="s">
        <v>222</v>
      </c>
      <c r="D9" s="76"/>
      <c r="E9" s="59" t="s">
        <v>140</v>
      </c>
      <c r="F9" s="85">
        <v>134</v>
      </c>
      <c r="G9" s="178">
        <f>IF(F9&gt;0,(INT(POWER(F9-75,1.348)*1.84523)),"")</f>
        <v>449</v>
      </c>
    </row>
    <row r="10" spans="1:12" ht="14.1" customHeight="1" x14ac:dyDescent="0.2">
      <c r="A10" s="166" t="str">
        <f>IF(F10&gt;0,(ROW()-3)&amp;".","")</f>
        <v>7.</v>
      </c>
      <c r="B10" s="76"/>
      <c r="C10" s="77" t="s">
        <v>174</v>
      </c>
      <c r="D10" s="85"/>
      <c r="E10" s="59" t="s">
        <v>140</v>
      </c>
      <c r="F10" s="85">
        <v>134</v>
      </c>
      <c r="G10" s="178">
        <f>IF(F10&gt;0,(INT(POWER(F10-75,1.348)*1.84523)),"")</f>
        <v>449</v>
      </c>
    </row>
    <row r="11" spans="1:12" ht="14.1" customHeight="1" x14ac:dyDescent="0.2">
      <c r="A11" s="166" t="str">
        <f>IF(F11&gt;0,(ROW()-3)&amp;".","")</f>
        <v>8.</v>
      </c>
      <c r="B11" s="76"/>
      <c r="C11" s="84" t="s">
        <v>214</v>
      </c>
      <c r="D11" s="85"/>
      <c r="E11" s="59" t="s">
        <v>147</v>
      </c>
      <c r="F11" s="85">
        <v>134</v>
      </c>
      <c r="G11" s="178">
        <f>IF(F11&gt;0,(INT(POWER(F11-75,1.348)*1.84523)),"")</f>
        <v>449</v>
      </c>
    </row>
    <row r="12" spans="1:12" ht="14.1" customHeight="1" x14ac:dyDescent="0.2">
      <c r="A12" s="166" t="str">
        <f>IF(F12&gt;0,(ROW()-3)&amp;".","")</f>
        <v>9.</v>
      </c>
      <c r="B12" s="76"/>
      <c r="C12" s="84" t="s">
        <v>201</v>
      </c>
      <c r="D12" s="85"/>
      <c r="E12" s="59" t="s">
        <v>147</v>
      </c>
      <c r="F12" s="85">
        <v>134</v>
      </c>
      <c r="G12" s="178">
        <f>IF(F12&gt;0,(INT(POWER(F12-75,1.348)*1.84523)),"")</f>
        <v>449</v>
      </c>
    </row>
    <row r="13" spans="1:12" ht="14.1" customHeight="1" x14ac:dyDescent="0.2">
      <c r="A13" s="166" t="str">
        <f>IF(F13&gt;0,(ROW()-3)&amp;".","")</f>
        <v>10.</v>
      </c>
      <c r="B13" s="76"/>
      <c r="C13" s="84" t="s">
        <v>218</v>
      </c>
      <c r="D13" s="85"/>
      <c r="E13" s="59" t="s">
        <v>147</v>
      </c>
      <c r="F13" s="85">
        <v>130</v>
      </c>
      <c r="G13" s="178">
        <f>IF(F13&gt;0,(INT(POWER(F13-75,1.348)*1.84523)),"")</f>
        <v>409</v>
      </c>
    </row>
    <row r="14" spans="1:12" ht="14.1" customHeight="1" x14ac:dyDescent="0.2">
      <c r="A14" s="166" t="str">
        <f t="shared" ref="A14:A49" si="0">IF(F14&gt;0,(ROW()-3)&amp;".","")</f>
        <v/>
      </c>
      <c r="B14" s="76"/>
      <c r="C14" s="84"/>
      <c r="D14" s="76"/>
      <c r="E14" s="59"/>
      <c r="F14" s="85"/>
      <c r="G14" s="178" t="str">
        <f t="shared" ref="G14:G49" si="1">IF(F14&gt;0,(INT(POWER(F14-75,1.348)*1.84523)),"")</f>
        <v/>
      </c>
    </row>
    <row r="15" spans="1:12" ht="14.1" customHeight="1" x14ac:dyDescent="0.2">
      <c r="A15" s="166" t="str">
        <f t="shared" si="0"/>
        <v/>
      </c>
      <c r="B15" s="76"/>
      <c r="C15" s="77"/>
      <c r="D15" s="76"/>
      <c r="E15" s="59"/>
      <c r="F15" s="85"/>
      <c r="G15" s="178" t="str">
        <f t="shared" si="1"/>
        <v/>
      </c>
    </row>
    <row r="16" spans="1:12" ht="14.1" customHeight="1" x14ac:dyDescent="0.2">
      <c r="A16" s="166" t="str">
        <f t="shared" si="0"/>
        <v/>
      </c>
      <c r="B16" s="76"/>
      <c r="D16" s="85"/>
      <c r="E16" s="59"/>
      <c r="F16" s="85"/>
      <c r="G16" s="178" t="str">
        <f t="shared" si="1"/>
        <v/>
      </c>
    </row>
    <row r="17" spans="1:7" ht="14.1" customHeight="1" x14ac:dyDescent="0.2">
      <c r="A17" s="166" t="str">
        <f t="shared" si="0"/>
        <v/>
      </c>
      <c r="B17" s="76"/>
      <c r="C17" s="77"/>
      <c r="D17" s="76"/>
      <c r="E17" s="59"/>
      <c r="F17" s="85"/>
      <c r="G17" s="178" t="str">
        <f t="shared" si="1"/>
        <v/>
      </c>
    </row>
    <row r="18" spans="1:7" ht="14.1" customHeight="1" x14ac:dyDescent="0.2">
      <c r="A18" s="166" t="str">
        <f t="shared" si="0"/>
        <v/>
      </c>
      <c r="B18" s="76"/>
      <c r="C18" s="84"/>
      <c r="D18" s="85"/>
      <c r="E18" s="59"/>
      <c r="F18" s="76"/>
      <c r="G18" s="167" t="str">
        <f t="shared" si="1"/>
        <v/>
      </c>
    </row>
    <row r="19" spans="1:7" ht="14.1" customHeight="1" x14ac:dyDescent="0.2">
      <c r="A19" s="166" t="str">
        <f t="shared" si="0"/>
        <v/>
      </c>
      <c r="B19" s="76"/>
      <c r="C19" s="77"/>
      <c r="D19" s="76"/>
      <c r="E19" s="59"/>
      <c r="F19" s="85"/>
      <c r="G19" s="178" t="str">
        <f t="shared" si="1"/>
        <v/>
      </c>
    </row>
    <row r="20" spans="1:7" ht="14.1" customHeight="1" x14ac:dyDescent="0.2">
      <c r="A20" s="166" t="str">
        <f t="shared" si="0"/>
        <v/>
      </c>
      <c r="B20" s="76"/>
      <c r="C20" s="84"/>
      <c r="D20" s="76"/>
      <c r="E20" s="59"/>
      <c r="F20" s="85"/>
      <c r="G20" s="178" t="str">
        <f t="shared" si="1"/>
        <v/>
      </c>
    </row>
    <row r="21" spans="1:7" ht="14.1" customHeight="1" x14ac:dyDescent="0.2">
      <c r="A21" s="166" t="str">
        <f t="shared" si="0"/>
        <v/>
      </c>
      <c r="B21" s="76"/>
      <c r="C21" s="84"/>
      <c r="D21" s="85"/>
      <c r="E21" s="59"/>
      <c r="F21" s="85"/>
      <c r="G21" s="167" t="str">
        <f t="shared" si="1"/>
        <v/>
      </c>
    </row>
    <row r="22" spans="1:7" ht="14.1" customHeight="1" x14ac:dyDescent="0.2">
      <c r="A22" s="166" t="str">
        <f t="shared" si="0"/>
        <v/>
      </c>
      <c r="B22" s="76"/>
      <c r="C22" s="77"/>
      <c r="D22" s="76"/>
      <c r="E22" s="77"/>
      <c r="F22" s="76"/>
      <c r="G22" s="167" t="str">
        <f t="shared" si="1"/>
        <v/>
      </c>
    </row>
    <row r="23" spans="1:7" ht="14.1" customHeight="1" x14ac:dyDescent="0.2">
      <c r="A23" s="166" t="str">
        <f t="shared" si="0"/>
        <v/>
      </c>
      <c r="B23" s="76"/>
      <c r="C23" s="77"/>
      <c r="D23" s="76"/>
      <c r="E23" s="77"/>
      <c r="F23" s="76"/>
      <c r="G23" s="167" t="str">
        <f t="shared" si="1"/>
        <v/>
      </c>
    </row>
    <row r="24" spans="1:7" ht="14.1" customHeight="1" x14ac:dyDescent="0.2">
      <c r="A24" s="166" t="str">
        <f t="shared" si="0"/>
        <v/>
      </c>
      <c r="B24" s="76"/>
      <c r="C24" s="77"/>
      <c r="D24" s="76"/>
      <c r="E24" s="77"/>
      <c r="F24" s="76"/>
      <c r="G24" s="167" t="str">
        <f t="shared" si="1"/>
        <v/>
      </c>
    </row>
    <row r="25" spans="1:7" ht="14.1" customHeight="1" x14ac:dyDescent="0.2">
      <c r="A25" s="166" t="str">
        <f t="shared" si="0"/>
        <v/>
      </c>
      <c r="B25" s="76"/>
      <c r="C25" s="77"/>
      <c r="D25" s="76"/>
      <c r="E25" s="77"/>
      <c r="F25" s="76"/>
      <c r="G25" s="167" t="str">
        <f t="shared" si="1"/>
        <v/>
      </c>
    </row>
    <row r="26" spans="1:7" ht="14.1" customHeight="1" x14ac:dyDescent="0.2">
      <c r="A26" s="166" t="str">
        <f t="shared" si="0"/>
        <v/>
      </c>
      <c r="B26" s="76"/>
      <c r="C26" s="77"/>
      <c r="D26" s="76"/>
      <c r="E26" s="77"/>
      <c r="F26" s="76"/>
      <c r="G26" s="167" t="str">
        <f t="shared" si="1"/>
        <v/>
      </c>
    </row>
    <row r="27" spans="1:7" ht="14.1" customHeight="1" x14ac:dyDescent="0.2">
      <c r="A27" s="166" t="str">
        <f t="shared" si="0"/>
        <v/>
      </c>
      <c r="B27" s="76"/>
      <c r="C27" s="77"/>
      <c r="D27" s="76"/>
      <c r="E27" s="77"/>
      <c r="F27" s="76"/>
      <c r="G27" s="167" t="str">
        <f t="shared" si="1"/>
        <v/>
      </c>
    </row>
    <row r="28" spans="1:7" ht="14.1" customHeight="1" x14ac:dyDescent="0.2">
      <c r="A28" s="166" t="str">
        <f t="shared" si="0"/>
        <v/>
      </c>
      <c r="B28" s="76"/>
      <c r="C28" s="77"/>
      <c r="D28" s="76"/>
      <c r="E28" s="77"/>
      <c r="F28" s="76"/>
      <c r="G28" s="167" t="str">
        <f t="shared" si="1"/>
        <v/>
      </c>
    </row>
    <row r="29" spans="1:7" ht="14.1" customHeight="1" x14ac:dyDescent="0.2">
      <c r="A29" s="166" t="str">
        <f t="shared" si="0"/>
        <v/>
      </c>
      <c r="B29" s="76"/>
      <c r="C29" s="77"/>
      <c r="D29" s="76"/>
      <c r="E29" s="77"/>
      <c r="F29" s="76"/>
      <c r="G29" s="167" t="str">
        <f t="shared" si="1"/>
        <v/>
      </c>
    </row>
    <row r="30" spans="1:7" ht="14.1" customHeight="1" x14ac:dyDescent="0.2">
      <c r="A30" s="166" t="str">
        <f t="shared" si="0"/>
        <v/>
      </c>
      <c r="B30" s="76"/>
      <c r="C30" s="77"/>
      <c r="D30" s="76"/>
      <c r="E30" s="77"/>
      <c r="F30" s="76"/>
      <c r="G30" s="167" t="str">
        <f t="shared" si="1"/>
        <v/>
      </c>
    </row>
    <row r="31" spans="1:7" ht="14.1" customHeight="1" x14ac:dyDescent="0.2">
      <c r="A31" s="166" t="str">
        <f t="shared" si="0"/>
        <v/>
      </c>
      <c r="B31" s="76"/>
      <c r="C31" s="84"/>
      <c r="D31" s="85"/>
      <c r="E31" s="84"/>
      <c r="F31" s="76"/>
      <c r="G31" s="167" t="str">
        <f t="shared" si="1"/>
        <v/>
      </c>
    </row>
    <row r="32" spans="1:7" ht="14.1" customHeight="1" x14ac:dyDescent="0.2">
      <c r="A32" s="170" t="str">
        <f t="shared" si="0"/>
        <v/>
      </c>
      <c r="B32" s="85"/>
      <c r="C32" s="77"/>
      <c r="D32" s="76"/>
      <c r="E32" s="77"/>
      <c r="F32" s="85"/>
      <c r="G32" s="167" t="str">
        <f t="shared" si="1"/>
        <v/>
      </c>
    </row>
    <row r="33" spans="1:7" ht="14.1" customHeight="1" x14ac:dyDescent="0.2">
      <c r="A33" s="166" t="str">
        <f t="shared" si="0"/>
        <v/>
      </c>
      <c r="B33" s="76"/>
      <c r="C33" s="77"/>
      <c r="D33" s="76"/>
      <c r="E33" s="77"/>
      <c r="F33" s="76"/>
      <c r="G33" s="167" t="str">
        <f t="shared" si="1"/>
        <v/>
      </c>
    </row>
    <row r="34" spans="1:7" ht="14.1" customHeight="1" x14ac:dyDescent="0.2">
      <c r="A34" s="166" t="str">
        <f t="shared" si="0"/>
        <v/>
      </c>
      <c r="B34" s="76"/>
      <c r="C34" s="77"/>
      <c r="D34" s="76"/>
      <c r="E34" s="77"/>
      <c r="F34" s="76"/>
      <c r="G34" s="167" t="str">
        <f t="shared" si="1"/>
        <v/>
      </c>
    </row>
    <row r="35" spans="1:7" ht="14.1" customHeight="1" x14ac:dyDescent="0.2">
      <c r="A35" s="166" t="str">
        <f t="shared" si="0"/>
        <v/>
      </c>
      <c r="B35" s="76"/>
      <c r="C35" s="77"/>
      <c r="D35" s="76"/>
      <c r="E35" s="77"/>
      <c r="F35" s="76"/>
      <c r="G35" s="167" t="str">
        <f t="shared" si="1"/>
        <v/>
      </c>
    </row>
    <row r="36" spans="1:7" ht="14.1" customHeight="1" x14ac:dyDescent="0.2">
      <c r="A36" s="166" t="str">
        <f t="shared" si="0"/>
        <v/>
      </c>
      <c r="B36" s="76"/>
      <c r="C36" s="77"/>
      <c r="D36" s="76"/>
      <c r="E36" s="77"/>
      <c r="F36" s="76"/>
      <c r="G36" s="167" t="str">
        <f t="shared" si="1"/>
        <v/>
      </c>
    </row>
    <row r="37" spans="1:7" ht="14.1" customHeight="1" x14ac:dyDescent="0.2">
      <c r="A37" s="166" t="str">
        <f t="shared" si="0"/>
        <v/>
      </c>
      <c r="B37" s="76"/>
      <c r="C37" s="77"/>
      <c r="D37" s="76"/>
      <c r="E37" s="77"/>
      <c r="F37" s="76"/>
      <c r="G37" s="167" t="str">
        <f t="shared" si="1"/>
        <v/>
      </c>
    </row>
    <row r="38" spans="1:7" ht="14.1" customHeight="1" x14ac:dyDescent="0.2">
      <c r="A38" s="166" t="str">
        <f t="shared" si="0"/>
        <v/>
      </c>
      <c r="B38" s="76"/>
      <c r="C38" s="77"/>
      <c r="D38" s="76"/>
      <c r="E38" s="77"/>
      <c r="F38" s="76"/>
      <c r="G38" s="167" t="str">
        <f t="shared" si="1"/>
        <v/>
      </c>
    </row>
    <row r="39" spans="1:7" ht="14.1" customHeight="1" x14ac:dyDescent="0.2">
      <c r="A39" s="166" t="str">
        <f t="shared" si="0"/>
        <v/>
      </c>
      <c r="B39" s="76"/>
      <c r="C39" s="77"/>
      <c r="D39" s="76"/>
      <c r="E39" s="77"/>
      <c r="F39" s="76"/>
      <c r="G39" s="167" t="str">
        <f t="shared" si="1"/>
        <v/>
      </c>
    </row>
    <row r="40" spans="1:7" ht="14.1" customHeight="1" x14ac:dyDescent="0.2">
      <c r="A40" s="166" t="str">
        <f t="shared" si="0"/>
        <v/>
      </c>
      <c r="B40" s="76"/>
      <c r="C40" s="77"/>
      <c r="D40" s="76"/>
      <c r="E40" s="77"/>
      <c r="F40" s="76"/>
      <c r="G40" s="167" t="str">
        <f t="shared" si="1"/>
        <v/>
      </c>
    </row>
    <row r="41" spans="1:7" ht="14.1" customHeight="1" x14ac:dyDescent="0.2">
      <c r="A41" s="166" t="str">
        <f t="shared" si="0"/>
        <v/>
      </c>
      <c r="B41" s="76"/>
      <c r="C41" s="77"/>
      <c r="D41" s="76"/>
      <c r="E41" s="77"/>
      <c r="F41" s="76"/>
      <c r="G41" s="167" t="str">
        <f t="shared" si="1"/>
        <v/>
      </c>
    </row>
    <row r="42" spans="1:7" ht="14.1" customHeight="1" x14ac:dyDescent="0.2">
      <c r="A42" s="166" t="str">
        <f t="shared" si="0"/>
        <v/>
      </c>
      <c r="B42" s="76"/>
      <c r="C42" s="77"/>
      <c r="D42" s="76"/>
      <c r="E42" s="77"/>
      <c r="F42" s="76"/>
      <c r="G42" s="167" t="str">
        <f t="shared" si="1"/>
        <v/>
      </c>
    </row>
    <row r="43" spans="1:7" ht="14.1" customHeight="1" x14ac:dyDescent="0.2">
      <c r="A43" s="166" t="str">
        <f t="shared" si="0"/>
        <v/>
      </c>
      <c r="B43" s="76"/>
      <c r="C43" s="77"/>
      <c r="D43" s="76"/>
      <c r="E43" s="77"/>
      <c r="F43" s="76"/>
      <c r="G43" s="167" t="str">
        <f t="shared" si="1"/>
        <v/>
      </c>
    </row>
    <row r="44" spans="1:7" ht="14.1" customHeight="1" x14ac:dyDescent="0.2">
      <c r="A44" s="166" t="str">
        <f t="shared" si="0"/>
        <v/>
      </c>
      <c r="B44" s="76"/>
      <c r="C44" s="77"/>
      <c r="D44" s="76"/>
      <c r="E44" s="77"/>
      <c r="F44" s="76"/>
      <c r="G44" s="167" t="str">
        <f t="shared" si="1"/>
        <v/>
      </c>
    </row>
    <row r="45" spans="1:7" ht="14.1" customHeight="1" x14ac:dyDescent="0.2">
      <c r="A45" s="166" t="str">
        <f t="shared" si="0"/>
        <v/>
      </c>
      <c r="B45" s="76"/>
      <c r="C45" s="77"/>
      <c r="D45" s="76"/>
      <c r="E45" s="77"/>
      <c r="F45" s="76"/>
      <c r="G45" s="167" t="str">
        <f t="shared" si="1"/>
        <v/>
      </c>
    </row>
    <row r="46" spans="1:7" ht="14.1" customHeight="1" x14ac:dyDescent="0.2">
      <c r="A46" s="166" t="str">
        <f t="shared" si="0"/>
        <v/>
      </c>
      <c r="B46" s="76"/>
      <c r="C46" s="77"/>
      <c r="D46" s="76"/>
      <c r="E46" s="77"/>
      <c r="F46" s="76"/>
      <c r="G46" s="167" t="str">
        <f t="shared" si="1"/>
        <v/>
      </c>
    </row>
    <row r="47" spans="1:7" ht="14.1" customHeight="1" x14ac:dyDescent="0.2">
      <c r="A47" s="166" t="str">
        <f t="shared" si="0"/>
        <v/>
      </c>
      <c r="B47" s="76"/>
      <c r="C47" s="77"/>
      <c r="D47" s="76"/>
      <c r="E47" s="77"/>
      <c r="F47" s="76"/>
      <c r="G47" s="167" t="str">
        <f t="shared" si="1"/>
        <v/>
      </c>
    </row>
    <row r="48" spans="1:7" ht="14.1" customHeight="1" x14ac:dyDescent="0.2">
      <c r="A48" s="166" t="str">
        <f t="shared" si="0"/>
        <v/>
      </c>
      <c r="B48" s="76"/>
      <c r="C48" s="91"/>
      <c r="D48" s="92"/>
      <c r="E48" s="91"/>
      <c r="F48" s="76"/>
      <c r="G48" s="167" t="str">
        <f t="shared" si="1"/>
        <v/>
      </c>
    </row>
    <row r="49" spans="1:7" ht="14.1" customHeight="1" x14ac:dyDescent="0.2">
      <c r="A49" s="172" t="str">
        <f t="shared" si="0"/>
        <v/>
      </c>
      <c r="B49" s="92"/>
      <c r="F49" s="92"/>
      <c r="G49" s="167" t="str">
        <f t="shared" si="1"/>
        <v/>
      </c>
    </row>
  </sheetData>
  <sheetProtection formatCells="0" formatColumns="0" formatRows="0" insertColumns="0" insertRows="0" insertHyperlinks="0" deleteColumns="0" deleteRows="0" sort="0" autoFilter="0" pivotTables="0"/>
  <sortState ref="A4:G13">
    <sortCondition descending="1" ref="G4:G13"/>
  </sortState>
  <dataValidations count="2">
    <dataValidation prompt="Buňka obsahuje vzorec. Nevyplňovat!" sqref="A4:A49">
      <formula1>0</formula1>
      <formula2>0</formula2>
    </dataValidation>
    <dataValidation prompt="Buňka obsahuje vzorec, NEPŘEPSAT!" sqref="G4:G49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50"/>
  <sheetViews>
    <sheetView workbookViewId="0">
      <selection activeCell="O8" sqref="O8:O9"/>
    </sheetView>
  </sheetViews>
  <sheetFormatPr defaultRowHeight="12.75" x14ac:dyDescent="0.2"/>
  <cols>
    <col min="1" max="2" width="4.85546875" customWidth="1"/>
    <col min="3" max="3" width="25.42578125" customWidth="1"/>
    <col min="4" max="4" width="7.140625" style="1" customWidth="1"/>
    <col min="5" max="5" width="25.42578125" customWidth="1"/>
    <col min="6" max="6" width="9.28515625" style="1" customWidth="1"/>
    <col min="7" max="7" width="10.42578125" style="1" customWidth="1"/>
    <col min="8" max="1025" width="8.28515625" customWidth="1"/>
  </cols>
  <sheetData>
    <row r="1" spans="1:12" ht="12.75" customHeight="1" x14ac:dyDescent="0.2">
      <c r="A1" t="s">
        <v>136</v>
      </c>
      <c r="D1"/>
      <c r="F1"/>
      <c r="G1"/>
    </row>
    <row r="2" spans="1:12" s="64" customFormat="1" ht="29.25" customHeight="1" x14ac:dyDescent="0.2">
      <c r="A2" s="63" t="s">
        <v>98</v>
      </c>
      <c r="B2" s="63"/>
      <c r="C2" s="65"/>
      <c r="D2" s="66"/>
      <c r="E2" s="67"/>
      <c r="F2" s="88"/>
      <c r="G2" s="69" t="s">
        <v>137</v>
      </c>
    </row>
    <row r="3" spans="1:12" s="74" customFormat="1" ht="23.25" customHeight="1" x14ac:dyDescent="0.2">
      <c r="A3" s="72"/>
      <c r="B3" s="98" t="s">
        <v>100</v>
      </c>
      <c r="C3" s="97" t="s">
        <v>101</v>
      </c>
      <c r="D3" s="99" t="s">
        <v>113</v>
      </c>
      <c r="E3" s="97" t="s">
        <v>103</v>
      </c>
      <c r="F3" s="101" t="s">
        <v>104</v>
      </c>
      <c r="G3" s="101" t="s">
        <v>105</v>
      </c>
    </row>
    <row r="4" spans="1:12" s="77" customFormat="1" ht="14.1" customHeight="1" x14ac:dyDescent="0.2">
      <c r="A4" s="166" t="str">
        <f>IF(F4&gt;0,(ROW()-3)&amp;".","")</f>
        <v>1.</v>
      </c>
      <c r="B4" s="76"/>
      <c r="C4" s="106" t="s">
        <v>203</v>
      </c>
      <c r="D4" s="76"/>
      <c r="E4" s="59" t="s">
        <v>140</v>
      </c>
      <c r="F4" s="85">
        <v>458</v>
      </c>
      <c r="G4" s="178">
        <f>IF(F4&gt;0,(INT(POWER(F4-210,1.41)*0.188807)),"")</f>
        <v>448</v>
      </c>
      <c r="H4" s="80" t="s">
        <v>106</v>
      </c>
      <c r="I4" s="81"/>
      <c r="J4" s="81"/>
      <c r="K4" s="81"/>
      <c r="L4" s="81"/>
    </row>
    <row r="5" spans="1:12" ht="14.1" customHeight="1" x14ac:dyDescent="0.2">
      <c r="A5" s="166" t="str">
        <f>IF(F5&gt;0,(ROW()-3)&amp;".","")</f>
        <v>2.</v>
      </c>
      <c r="B5" s="76"/>
      <c r="C5" s="18" t="s">
        <v>213</v>
      </c>
      <c r="D5" s="85"/>
      <c r="E5" s="59" t="s">
        <v>140</v>
      </c>
      <c r="F5" s="76">
        <v>432</v>
      </c>
      <c r="G5" s="167">
        <f>IF(F5&gt;0,(INT(POWER(F5-210,1.41)*0.188807)),"")</f>
        <v>384</v>
      </c>
      <c r="H5" s="81" t="s">
        <v>107</v>
      </c>
      <c r="I5" s="81"/>
      <c r="J5" s="81"/>
      <c r="K5" s="81"/>
      <c r="L5" s="81"/>
    </row>
    <row r="6" spans="1:12" ht="14.1" customHeight="1" x14ac:dyDescent="0.2">
      <c r="A6" s="166" t="str">
        <f>IF(F6&gt;0,(ROW()-3)&amp;".","")</f>
        <v>3.</v>
      </c>
      <c r="B6" s="76"/>
      <c r="C6" s="106" t="s">
        <v>211</v>
      </c>
      <c r="D6" s="85"/>
      <c r="E6" s="59" t="s">
        <v>151</v>
      </c>
      <c r="F6" s="85">
        <v>430</v>
      </c>
      <c r="G6" s="178">
        <f>IF(F6&gt;0,(INT(POWER(F6-210,1.41)*0.188807)),"")</f>
        <v>379</v>
      </c>
      <c r="H6" s="82" t="s">
        <v>108</v>
      </c>
      <c r="I6" s="82"/>
      <c r="J6" s="82"/>
      <c r="K6" s="82"/>
      <c r="L6" s="77"/>
    </row>
    <row r="7" spans="1:12" ht="14.1" customHeight="1" x14ac:dyDescent="0.2">
      <c r="A7" s="166" t="str">
        <f>IF(F7&gt;0,(ROW()-3)&amp;".","")</f>
        <v>4.</v>
      </c>
      <c r="B7" s="76"/>
      <c r="C7" s="18" t="s">
        <v>217</v>
      </c>
      <c r="D7" s="85"/>
      <c r="E7" s="59" t="s">
        <v>147</v>
      </c>
      <c r="F7" s="85">
        <v>427</v>
      </c>
      <c r="G7" s="178">
        <f>IF(F7&gt;0,(INT(POWER(F7-210,1.41)*0.188807)),"")</f>
        <v>371</v>
      </c>
      <c r="H7" s="168" t="s">
        <v>109</v>
      </c>
      <c r="I7" s="171"/>
      <c r="J7" s="171"/>
      <c r="K7" s="171"/>
      <c r="L7" s="77"/>
    </row>
    <row r="8" spans="1:12" ht="14.1" customHeight="1" x14ac:dyDescent="0.2">
      <c r="A8" s="166" t="str">
        <f>IF(F8&gt;0,(ROW()-3)&amp;".","")</f>
        <v>5.</v>
      </c>
      <c r="B8" s="76"/>
      <c r="C8" t="s">
        <v>214</v>
      </c>
      <c r="D8" s="76"/>
      <c r="E8" s="59" t="s">
        <v>147</v>
      </c>
      <c r="F8" s="85">
        <v>421</v>
      </c>
      <c r="G8" s="178">
        <f>IF(F8&gt;0,(INT(POWER(F8-210,1.41)*0.188807)),"")</f>
        <v>357</v>
      </c>
      <c r="H8" s="168" t="s">
        <v>110</v>
      </c>
      <c r="I8" s="171"/>
      <c r="J8" s="171"/>
      <c r="K8" s="171"/>
      <c r="L8" s="77"/>
    </row>
    <row r="9" spans="1:12" ht="14.1" customHeight="1" x14ac:dyDescent="0.2">
      <c r="A9" s="166" t="str">
        <f>IF(F9&gt;0,(ROW()-3)&amp;".","")</f>
        <v>6.</v>
      </c>
      <c r="B9" s="76"/>
      <c r="C9" s="106" t="s">
        <v>188</v>
      </c>
      <c r="D9" s="85"/>
      <c r="E9" s="59" t="s">
        <v>147</v>
      </c>
      <c r="F9" s="85">
        <v>413</v>
      </c>
      <c r="G9" s="178">
        <f>IF(F9&gt;0,(INT(POWER(F9-210,1.41)*0.188807)),"")</f>
        <v>338</v>
      </c>
      <c r="H9" s="82" t="s">
        <v>111</v>
      </c>
      <c r="I9" s="82"/>
      <c r="J9" s="82"/>
      <c r="K9" s="82"/>
      <c r="L9" s="77"/>
    </row>
    <row r="10" spans="1:12" ht="14.1" customHeight="1" x14ac:dyDescent="0.2">
      <c r="A10" s="166" t="str">
        <f>IF(F10&gt;0,(ROW()-3)&amp;".","")</f>
        <v>7.</v>
      </c>
      <c r="B10" s="76"/>
      <c r="C10" s="106" t="s">
        <v>226</v>
      </c>
      <c r="D10" s="76"/>
      <c r="E10" s="59" t="s">
        <v>147</v>
      </c>
      <c r="F10" s="76">
        <v>398</v>
      </c>
      <c r="G10" s="167">
        <f>IF(F10&gt;0,(INT(POWER(F10-210,1.41)*0.188807)),"")</f>
        <v>303</v>
      </c>
    </row>
    <row r="11" spans="1:12" ht="14.1" customHeight="1" x14ac:dyDescent="0.2">
      <c r="A11" s="166" t="str">
        <f>IF(F11&gt;0,(ROW()-3)&amp;".","")</f>
        <v>8.</v>
      </c>
      <c r="B11" s="76"/>
      <c r="C11" s="106" t="s">
        <v>215</v>
      </c>
      <c r="D11" s="76"/>
      <c r="E11" s="59" t="s">
        <v>140</v>
      </c>
      <c r="F11" s="85">
        <v>395</v>
      </c>
      <c r="G11" s="178">
        <f>IF(F11&gt;0,(INT(POWER(F11-210,1.41)*0.188807)),"")</f>
        <v>296</v>
      </c>
    </row>
    <row r="12" spans="1:12" ht="14.1" customHeight="1" x14ac:dyDescent="0.2">
      <c r="A12" s="166" t="str">
        <f>IF(F12&gt;0,(ROW()-3)&amp;".","")</f>
        <v>9.</v>
      </c>
      <c r="B12" s="76"/>
      <c r="C12" s="18" t="s">
        <v>227</v>
      </c>
      <c r="D12" s="164"/>
      <c r="E12" s="59" t="s">
        <v>147</v>
      </c>
      <c r="F12" s="85">
        <v>394</v>
      </c>
      <c r="G12" s="178">
        <f>IF(F12&gt;0,(INT(POWER(F12-210,1.41)*0.188807)),"")</f>
        <v>294</v>
      </c>
    </row>
    <row r="13" spans="1:12" ht="14.1" customHeight="1" x14ac:dyDescent="0.2">
      <c r="A13" s="166" t="str">
        <f>IF(F13&gt;0,(ROW()-3)&amp;".","")</f>
        <v>10.</v>
      </c>
      <c r="B13" s="76"/>
      <c r="C13" s="106" t="s">
        <v>212</v>
      </c>
      <c r="D13" s="107"/>
      <c r="E13" s="59" t="s">
        <v>151</v>
      </c>
      <c r="F13" s="85">
        <v>392</v>
      </c>
      <c r="G13" s="178">
        <f>IF(F13&gt;0,(INT(POWER(F13-210,1.41)*0.188807)),"")</f>
        <v>290</v>
      </c>
    </row>
    <row r="14" spans="1:12" ht="14.1" customHeight="1" x14ac:dyDescent="0.2">
      <c r="A14" s="166" t="str">
        <f>IF(F14&gt;0,(ROW()-3)&amp;".","")</f>
        <v>11.</v>
      </c>
      <c r="B14" s="76"/>
      <c r="C14" s="106" t="s">
        <v>225</v>
      </c>
      <c r="D14" s="107"/>
      <c r="E14" s="59" t="s">
        <v>147</v>
      </c>
      <c r="F14" s="76">
        <v>385</v>
      </c>
      <c r="G14" s="167">
        <f>IF(F14&gt;0,(INT(POWER(F14-210,1.41)*0.188807)),"")</f>
        <v>274</v>
      </c>
    </row>
    <row r="15" spans="1:12" ht="14.1" customHeight="1" x14ac:dyDescent="0.2">
      <c r="A15" s="166" t="str">
        <f>IF(F15&gt;0,(ROW()-3)&amp;".","")</f>
        <v/>
      </c>
      <c r="B15" s="76"/>
      <c r="C15" s="18" t="s">
        <v>224</v>
      </c>
      <c r="D15" s="76"/>
      <c r="E15" s="59" t="s">
        <v>147</v>
      </c>
      <c r="F15" s="85">
        <v>0</v>
      </c>
      <c r="G15" s="178" t="str">
        <f>IF(F15&gt;0,(INT(POWER(F15-210,1.41)*0.188807)),"")</f>
        <v/>
      </c>
    </row>
    <row r="16" spans="1:12" ht="14.1" customHeight="1" x14ac:dyDescent="0.2">
      <c r="A16" s="166" t="str">
        <f t="shared" ref="A4:A50" si="0">IF(F16&gt;0,(ROW()-3)&amp;".","")</f>
        <v/>
      </c>
      <c r="B16" s="76"/>
      <c r="D16" s="76"/>
      <c r="E16" s="59"/>
      <c r="F16" s="85"/>
      <c r="G16" s="178" t="str">
        <f t="shared" ref="G4:G50" si="1">IF(F16&gt;0,(INT(POWER(F16-210,1.41)*0.188807)),"")</f>
        <v/>
      </c>
    </row>
    <row r="17" spans="1:7" ht="14.1" customHeight="1" x14ac:dyDescent="0.2">
      <c r="A17" s="166" t="str">
        <f t="shared" si="0"/>
        <v/>
      </c>
      <c r="B17" s="76"/>
      <c r="C17" s="84"/>
      <c r="D17" s="85"/>
      <c r="E17" s="59"/>
      <c r="F17" s="85"/>
      <c r="G17" s="178" t="str">
        <f t="shared" si="1"/>
        <v/>
      </c>
    </row>
    <row r="18" spans="1:7" ht="14.1" customHeight="1" x14ac:dyDescent="0.2">
      <c r="A18" s="166" t="str">
        <f t="shared" si="0"/>
        <v/>
      </c>
      <c r="B18" s="76"/>
      <c r="C18" s="84"/>
      <c r="D18" s="85"/>
      <c r="E18" s="59"/>
      <c r="F18" s="85"/>
      <c r="G18" s="178" t="str">
        <f t="shared" si="1"/>
        <v/>
      </c>
    </row>
    <row r="19" spans="1:7" ht="14.1" customHeight="1" x14ac:dyDescent="0.2">
      <c r="A19" s="166" t="str">
        <f t="shared" si="0"/>
        <v/>
      </c>
      <c r="B19" s="76"/>
      <c r="D19" s="76"/>
      <c r="E19" s="59"/>
      <c r="F19" s="76"/>
      <c r="G19" s="167" t="str">
        <f t="shared" si="1"/>
        <v/>
      </c>
    </row>
    <row r="20" spans="1:7" ht="14.1" customHeight="1" x14ac:dyDescent="0.2">
      <c r="A20" s="166" t="str">
        <f t="shared" si="0"/>
        <v/>
      </c>
      <c r="B20" s="76"/>
      <c r="C20" s="84"/>
      <c r="D20" s="76"/>
      <c r="E20" s="59"/>
      <c r="F20" s="76"/>
      <c r="G20" s="167" t="str">
        <f t="shared" si="1"/>
        <v/>
      </c>
    </row>
    <row r="21" spans="1:7" ht="14.1" customHeight="1" x14ac:dyDescent="0.2">
      <c r="A21" s="166" t="str">
        <f t="shared" si="0"/>
        <v/>
      </c>
      <c r="B21" s="76"/>
      <c r="C21" s="84"/>
      <c r="D21" s="85"/>
      <c r="E21" s="59"/>
      <c r="F21" s="85"/>
      <c r="G21" s="178" t="str">
        <f t="shared" si="1"/>
        <v/>
      </c>
    </row>
    <row r="22" spans="1:7" ht="14.1" customHeight="1" x14ac:dyDescent="0.2">
      <c r="A22" s="166" t="str">
        <f t="shared" si="0"/>
        <v/>
      </c>
      <c r="B22" s="76"/>
      <c r="D22" s="76"/>
      <c r="E22" s="59"/>
      <c r="F22" s="85"/>
      <c r="G22" s="178" t="str">
        <f t="shared" si="1"/>
        <v/>
      </c>
    </row>
    <row r="23" spans="1:7" ht="14.1" customHeight="1" x14ac:dyDescent="0.2">
      <c r="A23" s="166" t="str">
        <f t="shared" si="0"/>
        <v/>
      </c>
      <c r="B23" s="76"/>
      <c r="C23" s="84"/>
      <c r="D23" s="85"/>
      <c r="E23" s="59"/>
      <c r="F23" s="76"/>
      <c r="G23" s="167" t="str">
        <f t="shared" si="1"/>
        <v/>
      </c>
    </row>
    <row r="24" spans="1:7" ht="14.1" customHeight="1" x14ac:dyDescent="0.2">
      <c r="A24" s="166" t="str">
        <f t="shared" si="0"/>
        <v/>
      </c>
      <c r="B24" s="76"/>
      <c r="D24" s="76"/>
      <c r="E24" s="59"/>
      <c r="F24" s="85"/>
      <c r="G24" s="178" t="str">
        <f t="shared" si="1"/>
        <v/>
      </c>
    </row>
    <row r="25" spans="1:7" ht="14.1" customHeight="1" x14ac:dyDescent="0.2">
      <c r="A25" s="166" t="str">
        <f t="shared" si="0"/>
        <v/>
      </c>
      <c r="B25" s="76"/>
      <c r="D25" s="76"/>
      <c r="F25" s="76"/>
      <c r="G25" s="167" t="str">
        <f t="shared" si="1"/>
        <v/>
      </c>
    </row>
    <row r="26" spans="1:7" ht="14.1" customHeight="1" x14ac:dyDescent="0.2">
      <c r="A26" s="166" t="str">
        <f t="shared" si="0"/>
        <v/>
      </c>
      <c r="B26" s="76"/>
      <c r="D26" s="76"/>
      <c r="F26" s="76"/>
      <c r="G26" s="167" t="str">
        <f t="shared" si="1"/>
        <v/>
      </c>
    </row>
    <row r="27" spans="1:7" ht="14.1" customHeight="1" x14ac:dyDescent="0.2">
      <c r="A27" s="166" t="str">
        <f t="shared" si="0"/>
        <v/>
      </c>
      <c r="B27" s="76"/>
      <c r="D27" s="76"/>
      <c r="F27" s="76"/>
      <c r="G27" s="167" t="str">
        <f t="shared" si="1"/>
        <v/>
      </c>
    </row>
    <row r="28" spans="1:7" ht="14.1" customHeight="1" x14ac:dyDescent="0.2">
      <c r="A28" s="166" t="str">
        <f t="shared" si="0"/>
        <v/>
      </c>
      <c r="B28" s="76"/>
      <c r="D28" s="76"/>
      <c r="F28" s="76"/>
      <c r="G28" s="167" t="str">
        <f t="shared" si="1"/>
        <v/>
      </c>
    </row>
    <row r="29" spans="1:7" ht="14.1" customHeight="1" x14ac:dyDescent="0.2">
      <c r="A29" s="166" t="str">
        <f t="shared" si="0"/>
        <v/>
      </c>
      <c r="B29" s="76"/>
      <c r="D29" s="76"/>
      <c r="F29" s="76"/>
      <c r="G29" s="167" t="str">
        <f t="shared" si="1"/>
        <v/>
      </c>
    </row>
    <row r="30" spans="1:7" ht="14.1" customHeight="1" x14ac:dyDescent="0.2">
      <c r="A30" s="166" t="str">
        <f t="shared" si="0"/>
        <v/>
      </c>
      <c r="B30" s="76"/>
      <c r="D30" s="76"/>
      <c r="F30" s="76"/>
      <c r="G30" s="167" t="str">
        <f t="shared" si="1"/>
        <v/>
      </c>
    </row>
    <row r="31" spans="1:7" ht="14.1" customHeight="1" x14ac:dyDescent="0.2">
      <c r="A31" s="166" t="str">
        <f t="shared" si="0"/>
        <v/>
      </c>
      <c r="B31" s="76"/>
      <c r="D31" s="76"/>
      <c r="F31" s="76"/>
      <c r="G31" s="167" t="str">
        <f t="shared" si="1"/>
        <v/>
      </c>
    </row>
    <row r="32" spans="1:7" ht="14.1" customHeight="1" x14ac:dyDescent="0.2">
      <c r="A32" s="166" t="str">
        <f t="shared" si="0"/>
        <v/>
      </c>
      <c r="B32" s="76"/>
      <c r="D32" s="76"/>
      <c r="F32" s="76"/>
      <c r="G32" s="167" t="str">
        <f t="shared" si="1"/>
        <v/>
      </c>
    </row>
    <row r="33" spans="1:7" ht="14.1" customHeight="1" x14ac:dyDescent="0.2">
      <c r="A33" s="170" t="str">
        <f t="shared" si="0"/>
        <v/>
      </c>
      <c r="B33" s="85"/>
      <c r="C33" s="84"/>
      <c r="D33" s="85"/>
      <c r="E33" s="84"/>
      <c r="F33" s="85"/>
      <c r="G33" s="167" t="str">
        <f t="shared" si="1"/>
        <v/>
      </c>
    </row>
    <row r="34" spans="1:7" ht="14.1" customHeight="1" x14ac:dyDescent="0.2">
      <c r="A34" s="166" t="str">
        <f t="shared" si="0"/>
        <v/>
      </c>
      <c r="B34" s="76"/>
      <c r="D34" s="76"/>
      <c r="F34" s="76"/>
      <c r="G34" s="167" t="str">
        <f t="shared" si="1"/>
        <v/>
      </c>
    </row>
    <row r="35" spans="1:7" ht="14.1" customHeight="1" x14ac:dyDescent="0.2">
      <c r="A35" s="166" t="str">
        <f t="shared" si="0"/>
        <v/>
      </c>
      <c r="B35" s="76"/>
      <c r="D35" s="76"/>
      <c r="F35" s="76"/>
      <c r="G35" s="167" t="str">
        <f t="shared" si="1"/>
        <v/>
      </c>
    </row>
    <row r="36" spans="1:7" ht="14.1" customHeight="1" x14ac:dyDescent="0.2">
      <c r="A36" s="166" t="str">
        <f t="shared" si="0"/>
        <v/>
      </c>
      <c r="B36" s="76"/>
      <c r="D36" s="76"/>
      <c r="F36" s="76"/>
      <c r="G36" s="167" t="str">
        <f t="shared" si="1"/>
        <v/>
      </c>
    </row>
    <row r="37" spans="1:7" ht="14.1" customHeight="1" x14ac:dyDescent="0.2">
      <c r="A37" s="166" t="str">
        <f t="shared" si="0"/>
        <v/>
      </c>
      <c r="B37" s="76"/>
      <c r="D37" s="76"/>
      <c r="F37" s="76"/>
      <c r="G37" s="167" t="str">
        <f t="shared" si="1"/>
        <v/>
      </c>
    </row>
    <row r="38" spans="1:7" ht="14.1" customHeight="1" x14ac:dyDescent="0.2">
      <c r="A38" s="166" t="str">
        <f t="shared" si="0"/>
        <v/>
      </c>
      <c r="B38" s="76"/>
      <c r="D38" s="76"/>
      <c r="F38" s="76"/>
      <c r="G38" s="167" t="str">
        <f t="shared" si="1"/>
        <v/>
      </c>
    </row>
    <row r="39" spans="1:7" ht="14.1" customHeight="1" x14ac:dyDescent="0.2">
      <c r="A39" s="166" t="str">
        <f t="shared" si="0"/>
        <v/>
      </c>
      <c r="B39" s="76"/>
      <c r="D39" s="76"/>
      <c r="F39" s="76"/>
      <c r="G39" s="167" t="str">
        <f t="shared" si="1"/>
        <v/>
      </c>
    </row>
    <row r="40" spans="1:7" ht="14.1" customHeight="1" x14ac:dyDescent="0.2">
      <c r="A40" s="166" t="str">
        <f t="shared" si="0"/>
        <v/>
      </c>
      <c r="B40" s="76"/>
      <c r="D40" s="76"/>
      <c r="F40" s="76"/>
      <c r="G40" s="167" t="str">
        <f t="shared" si="1"/>
        <v/>
      </c>
    </row>
    <row r="41" spans="1:7" ht="14.1" customHeight="1" x14ac:dyDescent="0.2">
      <c r="A41" s="166" t="str">
        <f t="shared" si="0"/>
        <v/>
      </c>
      <c r="B41" s="76"/>
      <c r="D41" s="76"/>
      <c r="F41" s="76"/>
      <c r="G41" s="167" t="str">
        <f t="shared" si="1"/>
        <v/>
      </c>
    </row>
    <row r="42" spans="1:7" ht="14.1" customHeight="1" x14ac:dyDescent="0.2">
      <c r="A42" s="166" t="str">
        <f t="shared" si="0"/>
        <v/>
      </c>
      <c r="B42" s="76"/>
      <c r="D42" s="76"/>
      <c r="F42" s="76"/>
      <c r="G42" s="167" t="str">
        <f t="shared" si="1"/>
        <v/>
      </c>
    </row>
    <row r="43" spans="1:7" ht="14.1" customHeight="1" x14ac:dyDescent="0.2">
      <c r="A43" s="166" t="str">
        <f t="shared" si="0"/>
        <v/>
      </c>
      <c r="B43" s="76"/>
      <c r="D43" s="76"/>
      <c r="F43" s="76"/>
      <c r="G43" s="167" t="str">
        <f t="shared" si="1"/>
        <v/>
      </c>
    </row>
    <row r="44" spans="1:7" ht="14.1" customHeight="1" x14ac:dyDescent="0.2">
      <c r="A44" s="166" t="str">
        <f t="shared" si="0"/>
        <v/>
      </c>
      <c r="B44" s="76"/>
      <c r="D44" s="76"/>
      <c r="F44" s="76"/>
      <c r="G44" s="167" t="str">
        <f t="shared" si="1"/>
        <v/>
      </c>
    </row>
    <row r="45" spans="1:7" ht="14.1" customHeight="1" x14ac:dyDescent="0.2">
      <c r="A45" s="166" t="str">
        <f t="shared" si="0"/>
        <v/>
      </c>
      <c r="B45" s="76"/>
      <c r="D45" s="76"/>
      <c r="F45" s="76"/>
      <c r="G45" s="167" t="str">
        <f t="shared" si="1"/>
        <v/>
      </c>
    </row>
    <row r="46" spans="1:7" ht="14.1" customHeight="1" x14ac:dyDescent="0.2">
      <c r="A46" s="166" t="str">
        <f t="shared" si="0"/>
        <v/>
      </c>
      <c r="B46" s="76"/>
      <c r="D46" s="76"/>
      <c r="F46" s="76"/>
      <c r="G46" s="167" t="str">
        <f t="shared" si="1"/>
        <v/>
      </c>
    </row>
    <row r="47" spans="1:7" ht="14.1" customHeight="1" x14ac:dyDescent="0.2">
      <c r="A47" s="166" t="str">
        <f t="shared" si="0"/>
        <v/>
      </c>
      <c r="B47" s="76"/>
      <c r="D47" s="76"/>
      <c r="F47" s="76"/>
      <c r="G47" s="167" t="str">
        <f t="shared" si="1"/>
        <v/>
      </c>
    </row>
    <row r="48" spans="1:7" ht="14.1" customHeight="1" x14ac:dyDescent="0.2">
      <c r="A48" s="166" t="str">
        <f t="shared" si="0"/>
        <v/>
      </c>
      <c r="B48" s="76"/>
      <c r="D48" s="76"/>
      <c r="F48" s="76"/>
      <c r="G48" s="167" t="str">
        <f t="shared" si="1"/>
        <v/>
      </c>
    </row>
    <row r="49" spans="1:7" ht="14.1" customHeight="1" x14ac:dyDescent="0.2">
      <c r="A49" s="166" t="str">
        <f t="shared" si="0"/>
        <v/>
      </c>
      <c r="B49" s="76"/>
      <c r="D49" s="76"/>
      <c r="F49" s="76"/>
      <c r="G49" s="167" t="str">
        <f t="shared" si="1"/>
        <v/>
      </c>
    </row>
    <row r="50" spans="1:7" ht="14.1" customHeight="1" x14ac:dyDescent="0.2">
      <c r="A50" s="170" t="str">
        <f t="shared" si="0"/>
        <v/>
      </c>
      <c r="B50" s="85"/>
      <c r="C50" s="84"/>
      <c r="D50" s="85"/>
      <c r="E50" s="84"/>
      <c r="F50" s="85"/>
      <c r="G50" s="167" t="str">
        <f t="shared" si="1"/>
        <v/>
      </c>
    </row>
  </sheetData>
  <sheetProtection formatCells="0" formatColumns="0" formatRows="0" insertColumns="0" insertRows="0" insertHyperlinks="0" deleteColumns="0" deleteRows="0" sort="0" autoFilter="0" pivotTables="0"/>
  <sortState ref="A4:G15">
    <sortCondition descending="1" ref="G4:G15"/>
  </sortState>
  <dataValidations count="2">
    <dataValidation prompt="Buňka obsahuje vzorec. Nevyplňovat!" sqref="A4:A50">
      <formula1>0</formula1>
      <formula2>0</formula2>
    </dataValidation>
    <dataValidation prompt="Buňka obsahuje vzorec, NEPŘEPSAT!" sqref="G4:G50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50"/>
  <sheetViews>
    <sheetView workbookViewId="0">
      <selection activeCell="A2" sqref="A2:G12"/>
    </sheetView>
  </sheetViews>
  <sheetFormatPr defaultRowHeight="12.75" x14ac:dyDescent="0.2"/>
  <cols>
    <col min="1" max="2" width="4.85546875" customWidth="1"/>
    <col min="3" max="3" width="25.42578125" customWidth="1"/>
    <col min="4" max="4" width="6.85546875" style="1" customWidth="1"/>
    <col min="5" max="5" width="25.42578125" customWidth="1"/>
    <col min="6" max="6" width="8.7109375" style="116" customWidth="1"/>
    <col min="7" max="7" width="8.5703125" style="1" customWidth="1"/>
    <col min="8" max="1025" width="8.28515625" customWidth="1"/>
  </cols>
  <sheetData>
    <row r="1" spans="1:12" ht="12.75" customHeight="1" x14ac:dyDescent="0.2">
      <c r="D1"/>
      <c r="F1"/>
      <c r="G1"/>
    </row>
    <row r="2" spans="1:12" s="64" customFormat="1" ht="29.25" customHeight="1" x14ac:dyDescent="0.2">
      <c r="A2" s="63" t="s">
        <v>98</v>
      </c>
      <c r="B2" s="63"/>
      <c r="C2" s="65"/>
      <c r="D2" s="66"/>
      <c r="E2" s="67"/>
      <c r="F2" s="117"/>
      <c r="G2" s="69" t="s">
        <v>138</v>
      </c>
    </row>
    <row r="3" spans="1:12" s="74" customFormat="1" ht="23.25" customHeight="1" x14ac:dyDescent="0.2">
      <c r="A3" s="72"/>
      <c r="B3" s="115" t="s">
        <v>100</v>
      </c>
      <c r="C3" s="72" t="s">
        <v>101</v>
      </c>
      <c r="D3" s="71" t="s">
        <v>113</v>
      </c>
      <c r="E3" s="72" t="s">
        <v>103</v>
      </c>
      <c r="F3" s="118" t="s">
        <v>104</v>
      </c>
      <c r="G3" s="70" t="s">
        <v>105</v>
      </c>
    </row>
    <row r="4" spans="1:12" ht="14.1" customHeight="1" x14ac:dyDescent="0.2">
      <c r="A4" s="166" t="str">
        <f>IF(F4&gt;0,(ROW()-3)&amp;".","")</f>
        <v>1.</v>
      </c>
      <c r="B4" s="76"/>
      <c r="C4" s="77" t="s">
        <v>144</v>
      </c>
      <c r="D4" s="76"/>
      <c r="E4" s="59" t="s">
        <v>140</v>
      </c>
      <c r="F4" s="78">
        <v>9.68</v>
      </c>
      <c r="G4" s="167">
        <f>IF(F4&gt;0,(INT(POWER(F4-1.5,1.05)*56.0211)),"")</f>
        <v>509</v>
      </c>
      <c r="H4" s="80" t="s">
        <v>106</v>
      </c>
      <c r="I4" s="81"/>
      <c r="J4" s="81"/>
      <c r="K4" s="81"/>
      <c r="L4" s="81"/>
    </row>
    <row r="5" spans="1:12" ht="14.1" customHeight="1" x14ac:dyDescent="0.2">
      <c r="A5" s="166" t="str">
        <f>IF(F5&gt;0,(ROW()-3)&amp;".","")</f>
        <v>2.</v>
      </c>
      <c r="B5" s="76"/>
      <c r="C5" s="77" t="s">
        <v>149</v>
      </c>
      <c r="D5" s="76"/>
      <c r="E5" s="59" t="s">
        <v>151</v>
      </c>
      <c r="F5" s="78">
        <v>9.5500000000000007</v>
      </c>
      <c r="G5" s="167">
        <f>IF(F5&gt;0,(INT(POWER(F5-1.5,1.05)*56.0211)),"")</f>
        <v>500</v>
      </c>
      <c r="H5" s="81" t="s">
        <v>107</v>
      </c>
      <c r="I5" s="81"/>
      <c r="J5" s="81"/>
      <c r="K5" s="81"/>
      <c r="L5" s="81"/>
    </row>
    <row r="6" spans="1:12" ht="14.1" customHeight="1" x14ac:dyDescent="0.2">
      <c r="A6" s="166" t="str">
        <f>IF(F6&gt;0,(ROW()-3)&amp;".","")</f>
        <v>3.</v>
      </c>
      <c r="B6" s="76"/>
      <c r="C6" s="77" t="s">
        <v>148</v>
      </c>
      <c r="D6" s="76"/>
      <c r="E6" s="59" t="s">
        <v>151</v>
      </c>
      <c r="F6" s="78">
        <v>9.32</v>
      </c>
      <c r="G6" s="167">
        <f>IF(F6&gt;0,(INT(POWER(F6-1.5,1.05)*56.0211)),"")</f>
        <v>485</v>
      </c>
      <c r="H6" s="82" t="s">
        <v>108</v>
      </c>
      <c r="I6" s="82"/>
      <c r="J6" s="82"/>
      <c r="K6" s="82"/>
      <c r="L6" s="77"/>
    </row>
    <row r="7" spans="1:12" ht="14.1" customHeight="1" x14ac:dyDescent="0.2">
      <c r="A7" s="166" t="str">
        <f>IF(F7&gt;0,(ROW()-3)&amp;".","")</f>
        <v>4.</v>
      </c>
      <c r="B7" s="76"/>
      <c r="C7" s="77" t="s">
        <v>141</v>
      </c>
      <c r="D7" s="76"/>
      <c r="E7" s="59" t="s">
        <v>147</v>
      </c>
      <c r="F7" s="78">
        <v>8.81</v>
      </c>
      <c r="G7" s="167">
        <f>IF(F7&gt;0,(INT(POWER(F7-1.5,1.05)*56.0211)),"")</f>
        <v>452</v>
      </c>
      <c r="H7" s="168" t="s">
        <v>109</v>
      </c>
      <c r="I7" s="171"/>
      <c r="J7" s="171"/>
      <c r="K7" s="171"/>
      <c r="L7" s="77"/>
    </row>
    <row r="8" spans="1:12" ht="14.1" customHeight="1" x14ac:dyDescent="0.2">
      <c r="A8" s="166" t="str">
        <f>IF(F8&gt;0,(ROW()-3)&amp;".","")</f>
        <v>5.</v>
      </c>
      <c r="B8" s="76"/>
      <c r="C8" s="106" t="s">
        <v>145</v>
      </c>
      <c r="D8" s="76"/>
      <c r="E8" s="59" t="s">
        <v>140</v>
      </c>
      <c r="F8" s="78">
        <v>8.77</v>
      </c>
      <c r="G8" s="167">
        <f>IF(F8&gt;0,(INT(POWER(F8-1.5,1.05)*56.0211)),"")</f>
        <v>449</v>
      </c>
      <c r="H8" s="168" t="s">
        <v>110</v>
      </c>
      <c r="I8" s="171"/>
      <c r="J8" s="171"/>
      <c r="K8" s="171"/>
      <c r="L8" s="77"/>
    </row>
    <row r="9" spans="1:12" ht="14.1" customHeight="1" x14ac:dyDescent="0.2">
      <c r="A9" s="166" t="str">
        <f>IF(F9&gt;0,(ROW()-3)&amp;".","")</f>
        <v>6.</v>
      </c>
      <c r="B9" s="76"/>
      <c r="C9" s="169" t="s">
        <v>150</v>
      </c>
      <c r="D9" s="76"/>
      <c r="E9" s="59" t="s">
        <v>151</v>
      </c>
      <c r="F9" s="78">
        <v>8.49</v>
      </c>
      <c r="G9" s="167">
        <f>IF(F9&gt;0,(INT(POWER(F9-1.5,1.05)*56.0211)),"")</f>
        <v>431</v>
      </c>
      <c r="H9" s="82" t="s">
        <v>111</v>
      </c>
      <c r="I9" s="82"/>
      <c r="J9" s="82"/>
      <c r="K9" s="82"/>
      <c r="L9" s="77"/>
    </row>
    <row r="10" spans="1:12" ht="14.1" customHeight="1" x14ac:dyDescent="0.2">
      <c r="A10" s="166" t="str">
        <f>IF(F10&gt;0,(ROW()-3)&amp;".","")</f>
        <v>7.</v>
      </c>
      <c r="B10" s="76"/>
      <c r="C10" s="77" t="s">
        <v>143</v>
      </c>
      <c r="D10" s="76"/>
      <c r="E10" s="59" t="s">
        <v>147</v>
      </c>
      <c r="F10" s="78">
        <v>8.39</v>
      </c>
      <c r="G10" s="167">
        <f>IF(F10&gt;0,(INT(POWER(F10-1.5,1.05)*56.0211)),"")</f>
        <v>425</v>
      </c>
    </row>
    <row r="11" spans="1:12" ht="14.1" customHeight="1" x14ac:dyDescent="0.2">
      <c r="A11" s="166" t="str">
        <f>IF(F11&gt;0,(ROW()-3)&amp;".","")</f>
        <v>8.</v>
      </c>
      <c r="B11" s="76"/>
      <c r="C11" s="77" t="s">
        <v>142</v>
      </c>
      <c r="D11" s="76"/>
      <c r="E11" s="59" t="s">
        <v>147</v>
      </c>
      <c r="F11" s="78">
        <v>8.25</v>
      </c>
      <c r="G11" s="167">
        <f>IF(F11&gt;0,(INT(POWER(F11-1.5,1.05)*56.0211)),"")</f>
        <v>416</v>
      </c>
    </row>
    <row r="12" spans="1:12" ht="14.1" customHeight="1" x14ac:dyDescent="0.2">
      <c r="A12" s="166" t="str">
        <f>IF(F12&gt;0,(ROW()-3)&amp;".","")</f>
        <v>9.</v>
      </c>
      <c r="B12" s="76"/>
      <c r="C12" s="106" t="s">
        <v>146</v>
      </c>
      <c r="D12" s="76"/>
      <c r="E12" s="59" t="s">
        <v>140</v>
      </c>
      <c r="F12" s="78">
        <v>6.79</v>
      </c>
      <c r="G12" s="167">
        <f>IF(F12&gt;0,(INT(POWER(F12-1.5,1.05)*56.0211)),"")</f>
        <v>322</v>
      </c>
    </row>
    <row r="13" spans="1:12" ht="14.1" customHeight="1" x14ac:dyDescent="0.2">
      <c r="A13" s="166" t="str">
        <f t="shared" ref="A4:A50" si="0">IF(F13&gt;0,(ROW()-3)&amp;".","")</f>
        <v/>
      </c>
      <c r="B13" s="76"/>
      <c r="C13" s="77"/>
      <c r="D13" s="76"/>
      <c r="E13" s="59"/>
      <c r="F13" s="78"/>
      <c r="G13" s="167" t="str">
        <f t="shared" ref="G4:G50" si="1">IF(F13&gt;0,(INT(POWER(F13-1.5,1.05)*56.0211)),"")</f>
        <v/>
      </c>
    </row>
    <row r="14" spans="1:12" ht="14.1" customHeight="1" x14ac:dyDescent="0.2">
      <c r="A14" s="166" t="str">
        <f t="shared" si="0"/>
        <v/>
      </c>
      <c r="B14" s="76"/>
      <c r="C14" s="169"/>
      <c r="D14" s="76"/>
      <c r="E14" s="59"/>
      <c r="F14" s="78"/>
      <c r="G14" s="167" t="str">
        <f t="shared" si="1"/>
        <v/>
      </c>
    </row>
    <row r="15" spans="1:12" ht="14.1" customHeight="1" x14ac:dyDescent="0.2">
      <c r="A15" s="166" t="str">
        <f t="shared" si="0"/>
        <v/>
      </c>
      <c r="B15" s="76"/>
      <c r="C15" s="169"/>
      <c r="D15" s="76"/>
      <c r="E15" s="59"/>
      <c r="F15" s="78"/>
      <c r="G15" s="167" t="str">
        <f t="shared" si="1"/>
        <v/>
      </c>
    </row>
    <row r="16" spans="1:12" ht="14.1" customHeight="1" x14ac:dyDescent="0.2">
      <c r="A16" s="166" t="str">
        <f t="shared" si="0"/>
        <v/>
      </c>
      <c r="B16" s="76"/>
      <c r="C16" s="77"/>
      <c r="D16" s="76"/>
      <c r="E16" s="59"/>
      <c r="F16" s="78"/>
      <c r="G16" s="167" t="str">
        <f t="shared" si="1"/>
        <v/>
      </c>
    </row>
    <row r="17" spans="1:7" ht="14.1" customHeight="1" x14ac:dyDescent="0.2">
      <c r="A17" s="166" t="str">
        <f t="shared" si="0"/>
        <v/>
      </c>
      <c r="B17" s="76"/>
      <c r="C17" s="77"/>
      <c r="D17" s="76"/>
      <c r="E17" s="59"/>
      <c r="F17" s="78"/>
      <c r="G17" s="167" t="str">
        <f t="shared" si="1"/>
        <v/>
      </c>
    </row>
    <row r="18" spans="1:7" ht="14.1" customHeight="1" x14ac:dyDescent="0.2">
      <c r="A18" s="166" t="str">
        <f t="shared" si="0"/>
        <v/>
      </c>
      <c r="B18" s="76"/>
      <c r="C18" s="77"/>
      <c r="D18" s="76"/>
      <c r="E18" s="59"/>
      <c r="F18" s="78"/>
      <c r="G18" s="167" t="str">
        <f t="shared" si="1"/>
        <v/>
      </c>
    </row>
    <row r="19" spans="1:7" ht="14.1" customHeight="1" x14ac:dyDescent="0.2">
      <c r="A19" s="166" t="str">
        <f t="shared" si="0"/>
        <v/>
      </c>
      <c r="B19" s="76"/>
      <c r="C19" s="77"/>
      <c r="D19" s="76"/>
      <c r="E19" s="59"/>
      <c r="F19" s="78"/>
      <c r="G19" s="167" t="str">
        <f t="shared" si="1"/>
        <v/>
      </c>
    </row>
    <row r="20" spans="1:7" ht="14.1" customHeight="1" x14ac:dyDescent="0.2">
      <c r="A20" s="166" t="str">
        <f t="shared" si="0"/>
        <v/>
      </c>
      <c r="B20" s="76"/>
      <c r="C20" s="77"/>
      <c r="D20" s="76"/>
      <c r="E20" s="59"/>
      <c r="F20" s="78"/>
      <c r="G20" s="167" t="str">
        <f t="shared" si="1"/>
        <v/>
      </c>
    </row>
    <row r="21" spans="1:7" ht="14.1" customHeight="1" x14ac:dyDescent="0.2">
      <c r="A21" s="166" t="str">
        <f t="shared" si="0"/>
        <v/>
      </c>
      <c r="B21" s="76"/>
      <c r="C21" s="179"/>
      <c r="D21" s="76"/>
      <c r="E21" s="112"/>
      <c r="F21" s="78"/>
      <c r="G21" s="167" t="str">
        <f t="shared" si="1"/>
        <v/>
      </c>
    </row>
    <row r="22" spans="1:7" ht="14.1" customHeight="1" x14ac:dyDescent="0.2">
      <c r="A22" s="166" t="str">
        <f t="shared" si="0"/>
        <v/>
      </c>
      <c r="B22" s="76"/>
      <c r="C22" s="77"/>
      <c r="D22" s="76"/>
      <c r="E22" s="59"/>
      <c r="F22" s="78"/>
      <c r="G22" s="167" t="str">
        <f t="shared" si="1"/>
        <v/>
      </c>
    </row>
    <row r="23" spans="1:7" ht="14.1" customHeight="1" x14ac:dyDescent="0.2">
      <c r="A23" s="166" t="str">
        <f t="shared" si="0"/>
        <v/>
      </c>
      <c r="B23" s="76"/>
      <c r="C23" s="77"/>
      <c r="D23" s="76"/>
      <c r="E23" s="59"/>
      <c r="F23" s="78"/>
      <c r="G23" s="167" t="str">
        <f t="shared" si="1"/>
        <v/>
      </c>
    </row>
    <row r="24" spans="1:7" ht="14.1" customHeight="1" x14ac:dyDescent="0.2">
      <c r="A24" s="166" t="str">
        <f t="shared" si="0"/>
        <v/>
      </c>
      <c r="B24" s="76"/>
      <c r="C24" s="77"/>
      <c r="D24" s="76"/>
      <c r="E24" s="59"/>
      <c r="F24" s="78"/>
      <c r="G24" s="167" t="str">
        <f t="shared" si="1"/>
        <v/>
      </c>
    </row>
    <row r="25" spans="1:7" ht="14.1" customHeight="1" x14ac:dyDescent="0.2">
      <c r="A25" s="166" t="str">
        <f t="shared" si="0"/>
        <v/>
      </c>
      <c r="B25" s="76"/>
      <c r="C25" s="77"/>
      <c r="D25" s="76"/>
      <c r="E25" s="77"/>
      <c r="F25" s="78"/>
      <c r="G25" s="167" t="str">
        <f t="shared" si="1"/>
        <v/>
      </c>
    </row>
    <row r="26" spans="1:7" ht="14.1" customHeight="1" x14ac:dyDescent="0.2">
      <c r="A26" s="166" t="str">
        <f t="shared" si="0"/>
        <v/>
      </c>
      <c r="B26" s="76"/>
      <c r="C26" s="77"/>
      <c r="D26" s="76"/>
      <c r="E26" s="77"/>
      <c r="F26" s="78"/>
      <c r="G26" s="167" t="str">
        <f t="shared" si="1"/>
        <v/>
      </c>
    </row>
    <row r="27" spans="1:7" ht="14.1" customHeight="1" x14ac:dyDescent="0.2">
      <c r="A27" s="166" t="str">
        <f t="shared" si="0"/>
        <v/>
      </c>
      <c r="B27" s="76"/>
      <c r="C27" s="77"/>
      <c r="D27" s="76"/>
      <c r="E27" s="77"/>
      <c r="F27" s="78"/>
      <c r="G27" s="167" t="str">
        <f t="shared" si="1"/>
        <v/>
      </c>
    </row>
    <row r="28" spans="1:7" ht="14.1" customHeight="1" x14ac:dyDescent="0.2">
      <c r="A28" s="166" t="str">
        <f t="shared" si="0"/>
        <v/>
      </c>
      <c r="B28" s="76"/>
      <c r="C28" s="77"/>
      <c r="D28" s="76"/>
      <c r="E28" s="77"/>
      <c r="F28" s="78"/>
      <c r="G28" s="167" t="str">
        <f t="shared" si="1"/>
        <v/>
      </c>
    </row>
    <row r="29" spans="1:7" ht="14.1" customHeight="1" x14ac:dyDescent="0.2">
      <c r="A29" s="166" t="str">
        <f t="shared" si="0"/>
        <v/>
      </c>
      <c r="B29" s="76"/>
      <c r="C29" s="77"/>
      <c r="D29" s="76"/>
      <c r="E29" s="77"/>
      <c r="F29" s="78"/>
      <c r="G29" s="167" t="str">
        <f t="shared" si="1"/>
        <v/>
      </c>
    </row>
    <row r="30" spans="1:7" ht="14.1" customHeight="1" x14ac:dyDescent="0.2">
      <c r="A30" s="166" t="str">
        <f t="shared" si="0"/>
        <v/>
      </c>
      <c r="B30" s="76"/>
      <c r="C30" s="77"/>
      <c r="D30" s="76"/>
      <c r="E30" s="77"/>
      <c r="F30" s="78"/>
      <c r="G30" s="167" t="str">
        <f t="shared" si="1"/>
        <v/>
      </c>
    </row>
    <row r="31" spans="1:7" ht="14.1" customHeight="1" x14ac:dyDescent="0.2">
      <c r="A31" s="166" t="str">
        <f t="shared" si="0"/>
        <v/>
      </c>
      <c r="B31" s="76"/>
      <c r="C31" s="84"/>
      <c r="D31" s="85"/>
      <c r="E31" s="84"/>
      <c r="F31" s="78"/>
      <c r="G31" s="167" t="str">
        <f t="shared" si="1"/>
        <v/>
      </c>
    </row>
    <row r="32" spans="1:7" ht="14.1" customHeight="1" x14ac:dyDescent="0.2">
      <c r="A32" s="166" t="str">
        <f t="shared" si="0"/>
        <v/>
      </c>
      <c r="B32" s="76"/>
      <c r="C32" s="77"/>
      <c r="D32" s="76"/>
      <c r="E32" s="77"/>
      <c r="F32" s="78"/>
      <c r="G32" s="167" t="str">
        <f t="shared" si="1"/>
        <v/>
      </c>
    </row>
    <row r="33" spans="1:7" ht="14.1" customHeight="1" x14ac:dyDescent="0.2">
      <c r="A33" s="170" t="str">
        <f t="shared" si="0"/>
        <v/>
      </c>
      <c r="B33" s="85"/>
      <c r="C33" s="77"/>
      <c r="D33" s="76"/>
      <c r="E33" s="77"/>
      <c r="F33" s="86"/>
      <c r="G33" s="167" t="str">
        <f t="shared" si="1"/>
        <v/>
      </c>
    </row>
    <row r="34" spans="1:7" ht="14.1" customHeight="1" x14ac:dyDescent="0.2">
      <c r="A34" s="166" t="str">
        <f t="shared" si="0"/>
        <v/>
      </c>
      <c r="B34" s="76"/>
      <c r="C34" s="77"/>
      <c r="D34" s="76"/>
      <c r="E34" s="77"/>
      <c r="F34" s="78"/>
      <c r="G34" s="167" t="str">
        <f t="shared" si="1"/>
        <v/>
      </c>
    </row>
    <row r="35" spans="1:7" ht="14.1" customHeight="1" x14ac:dyDescent="0.2">
      <c r="A35" s="166" t="str">
        <f t="shared" si="0"/>
        <v/>
      </c>
      <c r="B35" s="76"/>
      <c r="C35" s="77"/>
      <c r="D35" s="76"/>
      <c r="E35" s="77"/>
      <c r="F35" s="78"/>
      <c r="G35" s="167" t="str">
        <f t="shared" si="1"/>
        <v/>
      </c>
    </row>
    <row r="36" spans="1:7" ht="14.1" customHeight="1" x14ac:dyDescent="0.2">
      <c r="A36" s="166" t="str">
        <f t="shared" si="0"/>
        <v/>
      </c>
      <c r="B36" s="76"/>
      <c r="C36" s="77"/>
      <c r="D36" s="76"/>
      <c r="E36" s="77"/>
      <c r="F36" s="78"/>
      <c r="G36" s="167" t="str">
        <f t="shared" si="1"/>
        <v/>
      </c>
    </row>
    <row r="37" spans="1:7" ht="14.1" customHeight="1" x14ac:dyDescent="0.2">
      <c r="A37" s="166" t="str">
        <f t="shared" si="0"/>
        <v/>
      </c>
      <c r="B37" s="76"/>
      <c r="C37" s="77"/>
      <c r="D37" s="76"/>
      <c r="E37" s="77"/>
      <c r="F37" s="78"/>
      <c r="G37" s="167" t="str">
        <f t="shared" si="1"/>
        <v/>
      </c>
    </row>
    <row r="38" spans="1:7" ht="14.1" customHeight="1" x14ac:dyDescent="0.2">
      <c r="A38" s="166" t="str">
        <f t="shared" si="0"/>
        <v/>
      </c>
      <c r="B38" s="76"/>
      <c r="C38" s="77"/>
      <c r="D38" s="76"/>
      <c r="E38" s="77"/>
      <c r="F38" s="78"/>
      <c r="G38" s="167" t="str">
        <f t="shared" si="1"/>
        <v/>
      </c>
    </row>
    <row r="39" spans="1:7" ht="14.1" customHeight="1" x14ac:dyDescent="0.2">
      <c r="A39" s="166" t="str">
        <f t="shared" si="0"/>
        <v/>
      </c>
      <c r="B39" s="76"/>
      <c r="C39" s="77"/>
      <c r="D39" s="76"/>
      <c r="E39" s="77"/>
      <c r="F39" s="78"/>
      <c r="G39" s="167" t="str">
        <f t="shared" si="1"/>
        <v/>
      </c>
    </row>
    <row r="40" spans="1:7" ht="14.1" customHeight="1" x14ac:dyDescent="0.2">
      <c r="A40" s="166" t="str">
        <f t="shared" si="0"/>
        <v/>
      </c>
      <c r="B40" s="76"/>
      <c r="C40" s="77"/>
      <c r="D40" s="76"/>
      <c r="E40" s="77"/>
      <c r="F40" s="78"/>
      <c r="G40" s="167" t="str">
        <f t="shared" si="1"/>
        <v/>
      </c>
    </row>
    <row r="41" spans="1:7" ht="14.1" customHeight="1" x14ac:dyDescent="0.2">
      <c r="A41" s="166" t="str">
        <f t="shared" si="0"/>
        <v/>
      </c>
      <c r="B41" s="76"/>
      <c r="C41" s="77"/>
      <c r="D41" s="76"/>
      <c r="E41" s="77"/>
      <c r="F41" s="78"/>
      <c r="G41" s="167" t="str">
        <f t="shared" si="1"/>
        <v/>
      </c>
    </row>
    <row r="42" spans="1:7" ht="14.1" customHeight="1" x14ac:dyDescent="0.2">
      <c r="A42" s="166" t="str">
        <f t="shared" si="0"/>
        <v/>
      </c>
      <c r="B42" s="76"/>
      <c r="C42" s="77"/>
      <c r="D42" s="76"/>
      <c r="E42" s="77"/>
      <c r="F42" s="78"/>
      <c r="G42" s="167" t="str">
        <f t="shared" si="1"/>
        <v/>
      </c>
    </row>
    <row r="43" spans="1:7" ht="14.1" customHeight="1" x14ac:dyDescent="0.2">
      <c r="A43" s="166" t="str">
        <f t="shared" si="0"/>
        <v/>
      </c>
      <c r="B43" s="76"/>
      <c r="C43" s="77"/>
      <c r="D43" s="76"/>
      <c r="E43" s="77"/>
      <c r="F43" s="78"/>
      <c r="G43" s="167" t="str">
        <f t="shared" si="1"/>
        <v/>
      </c>
    </row>
    <row r="44" spans="1:7" ht="14.1" customHeight="1" x14ac:dyDescent="0.2">
      <c r="A44" s="166" t="str">
        <f t="shared" si="0"/>
        <v/>
      </c>
      <c r="B44" s="76"/>
      <c r="C44" s="77"/>
      <c r="D44" s="76"/>
      <c r="E44" s="77"/>
      <c r="F44" s="78"/>
      <c r="G44" s="167" t="str">
        <f t="shared" si="1"/>
        <v/>
      </c>
    </row>
    <row r="45" spans="1:7" ht="14.1" customHeight="1" x14ac:dyDescent="0.2">
      <c r="A45" s="166" t="str">
        <f t="shared" si="0"/>
        <v/>
      </c>
      <c r="B45" s="76"/>
      <c r="C45" s="77"/>
      <c r="D45" s="76"/>
      <c r="E45" s="77"/>
      <c r="F45" s="78"/>
      <c r="G45" s="167" t="str">
        <f t="shared" si="1"/>
        <v/>
      </c>
    </row>
    <row r="46" spans="1:7" ht="14.1" customHeight="1" x14ac:dyDescent="0.2">
      <c r="A46" s="166" t="str">
        <f t="shared" si="0"/>
        <v/>
      </c>
      <c r="B46" s="76"/>
      <c r="C46" s="77"/>
      <c r="D46" s="76"/>
      <c r="E46" s="77"/>
      <c r="F46" s="78"/>
      <c r="G46" s="167" t="str">
        <f t="shared" si="1"/>
        <v/>
      </c>
    </row>
    <row r="47" spans="1:7" ht="14.1" customHeight="1" x14ac:dyDescent="0.2">
      <c r="A47" s="166" t="str">
        <f t="shared" si="0"/>
        <v/>
      </c>
      <c r="B47" s="76"/>
      <c r="C47" s="77"/>
      <c r="D47" s="76"/>
      <c r="E47" s="77"/>
      <c r="F47" s="78"/>
      <c r="G47" s="167" t="str">
        <f t="shared" si="1"/>
        <v/>
      </c>
    </row>
    <row r="48" spans="1:7" ht="14.1" customHeight="1" x14ac:dyDescent="0.2">
      <c r="A48" s="166" t="str">
        <f t="shared" si="0"/>
        <v/>
      </c>
      <c r="B48" s="76"/>
      <c r="C48" s="91"/>
      <c r="D48" s="92"/>
      <c r="E48" s="91"/>
      <c r="F48" s="78"/>
      <c r="G48" s="167" t="str">
        <f t="shared" si="1"/>
        <v/>
      </c>
    </row>
    <row r="49" spans="1:7" ht="14.1" customHeight="1" x14ac:dyDescent="0.2">
      <c r="A49" s="166" t="str">
        <f t="shared" si="0"/>
        <v/>
      </c>
      <c r="B49" s="76"/>
      <c r="F49" s="78"/>
      <c r="G49" s="167" t="str">
        <f t="shared" si="1"/>
        <v/>
      </c>
    </row>
    <row r="50" spans="1:7" ht="14.1" customHeight="1" x14ac:dyDescent="0.2">
      <c r="A50" s="172" t="str">
        <f t="shared" si="0"/>
        <v/>
      </c>
      <c r="B50" s="92"/>
      <c r="F50" s="93"/>
      <c r="G50" s="167" t="str">
        <f t="shared" si="1"/>
        <v/>
      </c>
    </row>
  </sheetData>
  <sheetProtection formatCells="0" formatColumns="0" formatRows="0" insertColumns="0" insertRows="0" insertHyperlinks="0" deleteColumns="0" deleteRows="0" sort="0" autoFilter="0" pivotTables="0"/>
  <sortState ref="A4:G12">
    <sortCondition descending="1" ref="G4:G12"/>
  </sortState>
  <dataValidations count="2">
    <dataValidation prompt="Buňka obsahuje vzorec. Nevyplňovat!" sqref="A4:A50">
      <formula1>0</formula1>
      <formula2>0</formula2>
    </dataValidation>
    <dataValidation prompt="Buňka obsahuje vzorec, NEPŘEPSAT!" sqref="G4:G50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35"/>
  <sheetViews>
    <sheetView workbookViewId="0">
      <selection activeCell="F6" sqref="F6"/>
    </sheetView>
  </sheetViews>
  <sheetFormatPr defaultRowHeight="12.75" x14ac:dyDescent="0.2"/>
  <cols>
    <col min="1" max="1" width="3.28515625" customWidth="1"/>
    <col min="2" max="2" width="24.5703125" customWidth="1"/>
    <col min="3" max="3" width="51.5703125" customWidth="1"/>
    <col min="4" max="4" width="3.5703125" style="1" customWidth="1"/>
    <col min="5" max="5" width="1" style="1" customWidth="1"/>
    <col min="6" max="6" width="6.140625" style="95" customWidth="1"/>
    <col min="7" max="7" width="7.42578125" style="1" customWidth="1"/>
    <col min="8" max="1025" width="8.28515625" customWidth="1"/>
  </cols>
  <sheetData>
    <row r="1" spans="1:12" ht="12.75" customHeight="1" x14ac:dyDescent="0.2">
      <c r="D1"/>
      <c r="E1"/>
      <c r="F1"/>
      <c r="G1"/>
    </row>
    <row r="2" spans="1:12" s="64" customFormat="1" ht="29.25" customHeight="1" x14ac:dyDescent="0.2">
      <c r="A2" s="63" t="s">
        <v>120</v>
      </c>
      <c r="B2" s="65"/>
      <c r="C2" s="67"/>
      <c r="D2" s="88"/>
      <c r="E2" s="88"/>
      <c r="F2" s="96"/>
      <c r="G2" s="69" t="s">
        <v>139</v>
      </c>
    </row>
    <row r="3" spans="1:12" s="74" customFormat="1" ht="23.25" customHeight="1" x14ac:dyDescent="0.2">
      <c r="A3" s="72"/>
      <c r="B3" s="72" t="s">
        <v>103</v>
      </c>
      <c r="C3" s="72" t="s">
        <v>122</v>
      </c>
      <c r="D3" s="173"/>
      <c r="E3" s="70" t="s">
        <v>104</v>
      </c>
      <c r="F3" s="122"/>
      <c r="G3" s="70" t="s">
        <v>105</v>
      </c>
    </row>
    <row r="4" spans="1:12" ht="18" customHeight="1" x14ac:dyDescent="0.2">
      <c r="A4" s="166" t="str">
        <f t="shared" ref="A4:A35" si="0">IF(D4&gt;0,(ROW()-3)&amp;".","")</f>
        <v>1.</v>
      </c>
      <c r="B4" s="59" t="s">
        <v>151</v>
      </c>
      <c r="C4" s="77"/>
      <c r="D4" s="129">
        <v>2</v>
      </c>
      <c r="E4" s="174" t="str">
        <f t="shared" ref="E4:E35" si="1">IF(F4=0,"",":")</f>
        <v>:</v>
      </c>
      <c r="F4" s="78">
        <v>46.76</v>
      </c>
      <c r="G4" s="180">
        <f t="shared" ref="G4:G35" si="2">IF(F4&lt;&gt;"",(INT(POWER(305.5-(60*D4+F4),1.85)*0.08713)),"")</f>
        <v>800</v>
      </c>
      <c r="H4" s="80" t="s">
        <v>106</v>
      </c>
      <c r="I4" s="81"/>
      <c r="J4" s="81"/>
      <c r="K4" s="81"/>
      <c r="L4" s="81"/>
    </row>
    <row r="5" spans="1:12" ht="18" customHeight="1" x14ac:dyDescent="0.2">
      <c r="A5" s="166" t="str">
        <f t="shared" si="0"/>
        <v>2.</v>
      </c>
      <c r="B5" s="59" t="s">
        <v>228</v>
      </c>
      <c r="C5" s="77"/>
      <c r="D5" s="123">
        <v>3</v>
      </c>
      <c r="E5" s="174" t="str">
        <f t="shared" si="1"/>
        <v>:</v>
      </c>
      <c r="F5" s="78">
        <v>1.51</v>
      </c>
      <c r="G5" s="180">
        <f t="shared" si="2"/>
        <v>650</v>
      </c>
      <c r="H5" s="81" t="s">
        <v>107</v>
      </c>
      <c r="I5" s="81"/>
      <c r="J5" s="81"/>
      <c r="K5" s="81"/>
      <c r="L5" s="81"/>
    </row>
    <row r="6" spans="1:12" ht="18" customHeight="1" x14ac:dyDescent="0.2">
      <c r="A6" s="166" t="str">
        <f t="shared" si="0"/>
        <v>3.</v>
      </c>
      <c r="B6" s="59" t="s">
        <v>140</v>
      </c>
      <c r="C6" s="77"/>
      <c r="D6" s="77">
        <v>3</v>
      </c>
      <c r="E6" s="174" t="str">
        <f t="shared" si="1"/>
        <v>:</v>
      </c>
      <c r="F6" s="78">
        <v>11.16</v>
      </c>
      <c r="G6" s="180">
        <f t="shared" si="2"/>
        <v>559</v>
      </c>
      <c r="H6" s="82" t="s">
        <v>108</v>
      </c>
      <c r="I6" s="82"/>
      <c r="J6" s="82"/>
      <c r="K6" s="82"/>
      <c r="L6" s="77"/>
    </row>
    <row r="7" spans="1:12" ht="18" customHeight="1" x14ac:dyDescent="0.2">
      <c r="A7" s="166" t="str">
        <f t="shared" si="0"/>
        <v/>
      </c>
      <c r="B7" s="59"/>
      <c r="C7" s="77"/>
      <c r="D7" s="127"/>
      <c r="E7" s="174" t="str">
        <f t="shared" si="1"/>
        <v>:</v>
      </c>
      <c r="F7" s="181"/>
      <c r="G7" s="180" t="str">
        <f t="shared" si="2"/>
        <v/>
      </c>
      <c r="H7" s="168" t="s">
        <v>109</v>
      </c>
      <c r="I7" s="171"/>
      <c r="J7" s="171"/>
      <c r="K7" s="171"/>
      <c r="L7" s="77"/>
    </row>
    <row r="8" spans="1:12" ht="18" customHeight="1" x14ac:dyDescent="0.2">
      <c r="A8" s="166" t="str">
        <f t="shared" si="0"/>
        <v/>
      </c>
      <c r="B8" s="59"/>
      <c r="C8" s="77"/>
      <c r="D8" s="123"/>
      <c r="E8" s="174" t="str">
        <f t="shared" si="1"/>
        <v>:</v>
      </c>
      <c r="F8" s="78"/>
      <c r="G8" s="180" t="str">
        <f t="shared" si="2"/>
        <v/>
      </c>
      <c r="H8" s="168" t="s">
        <v>110</v>
      </c>
      <c r="I8" s="171"/>
      <c r="J8" s="171"/>
      <c r="K8" s="171"/>
      <c r="L8" s="77"/>
    </row>
    <row r="9" spans="1:12" ht="18" customHeight="1" x14ac:dyDescent="0.2">
      <c r="A9" s="166" t="str">
        <f t="shared" si="0"/>
        <v/>
      </c>
      <c r="B9" s="59"/>
      <c r="C9" s="77"/>
      <c r="D9" s="123"/>
      <c r="E9" s="174" t="str">
        <f t="shared" si="1"/>
        <v>:</v>
      </c>
      <c r="F9" s="78"/>
      <c r="G9" s="180" t="str">
        <f t="shared" si="2"/>
        <v/>
      </c>
      <c r="H9" s="82" t="s">
        <v>111</v>
      </c>
      <c r="I9" s="82"/>
      <c r="J9" s="82"/>
      <c r="K9" s="82"/>
      <c r="L9" s="77"/>
    </row>
    <row r="10" spans="1:12" ht="18" customHeight="1" x14ac:dyDescent="0.2">
      <c r="A10" s="166" t="str">
        <f t="shared" si="0"/>
        <v/>
      </c>
      <c r="B10" s="59"/>
      <c r="C10" s="77"/>
      <c r="D10" s="123"/>
      <c r="E10" s="174" t="str">
        <f t="shared" si="1"/>
        <v>:</v>
      </c>
      <c r="F10" s="78"/>
      <c r="G10" s="180" t="str">
        <f t="shared" si="2"/>
        <v/>
      </c>
    </row>
    <row r="11" spans="1:12" ht="18" customHeight="1" x14ac:dyDescent="0.2">
      <c r="A11" s="166" t="str">
        <f t="shared" si="0"/>
        <v/>
      </c>
      <c r="B11" s="59"/>
      <c r="C11" s="77"/>
      <c r="D11" s="123"/>
      <c r="E11" s="174" t="str">
        <f t="shared" si="1"/>
        <v>:</v>
      </c>
      <c r="F11" s="78"/>
      <c r="G11" s="180" t="str">
        <f t="shared" si="2"/>
        <v/>
      </c>
    </row>
    <row r="12" spans="1:12" ht="18" customHeight="1" x14ac:dyDescent="0.2">
      <c r="A12" s="166" t="str">
        <f t="shared" si="0"/>
        <v/>
      </c>
      <c r="B12" s="59"/>
      <c r="C12" s="77"/>
      <c r="D12" s="76"/>
      <c r="E12" s="174" t="str">
        <f t="shared" si="1"/>
        <v>:</v>
      </c>
      <c r="F12" s="78"/>
      <c r="G12" s="180" t="str">
        <f t="shared" si="2"/>
        <v/>
      </c>
    </row>
    <row r="13" spans="1:12" ht="18" customHeight="1" x14ac:dyDescent="0.2">
      <c r="A13" s="166" t="str">
        <f t="shared" si="0"/>
        <v/>
      </c>
      <c r="B13" s="59"/>
      <c r="C13" s="77"/>
      <c r="D13" s="76"/>
      <c r="E13" s="174" t="str">
        <f t="shared" si="1"/>
        <v>:</v>
      </c>
      <c r="F13" s="78"/>
      <c r="G13" s="180" t="str">
        <f t="shared" si="2"/>
        <v/>
      </c>
    </row>
    <row r="14" spans="1:12" ht="18" customHeight="1" x14ac:dyDescent="0.2">
      <c r="A14" s="166" t="str">
        <f t="shared" si="0"/>
        <v/>
      </c>
      <c r="B14" s="125"/>
      <c r="C14" s="77"/>
      <c r="D14" s="76"/>
      <c r="E14" s="174" t="str">
        <f t="shared" si="1"/>
        <v>:</v>
      </c>
      <c r="F14" s="78"/>
      <c r="G14" s="180" t="str">
        <f t="shared" si="2"/>
        <v/>
      </c>
    </row>
    <row r="15" spans="1:12" ht="18" customHeight="1" x14ac:dyDescent="0.2">
      <c r="A15" s="166" t="str">
        <f t="shared" si="0"/>
        <v/>
      </c>
      <c r="B15" s="125"/>
      <c r="C15" s="77"/>
      <c r="D15" s="76"/>
      <c r="E15" s="174" t="str">
        <f t="shared" si="1"/>
        <v>:</v>
      </c>
      <c r="F15" s="78"/>
      <c r="G15" s="180" t="str">
        <f t="shared" si="2"/>
        <v/>
      </c>
    </row>
    <row r="16" spans="1:12" ht="18" customHeight="1" x14ac:dyDescent="0.2">
      <c r="A16" s="166" t="str">
        <f t="shared" si="0"/>
        <v/>
      </c>
      <c r="B16" s="125"/>
      <c r="C16" s="77"/>
      <c r="D16" s="76"/>
      <c r="E16" s="174" t="str">
        <f t="shared" si="1"/>
        <v>:</v>
      </c>
      <c r="F16" s="78"/>
      <c r="G16" s="180" t="str">
        <f t="shared" si="2"/>
        <v/>
      </c>
    </row>
    <row r="17" spans="1:7" ht="18" customHeight="1" x14ac:dyDescent="0.2">
      <c r="A17" s="166" t="str">
        <f t="shared" si="0"/>
        <v/>
      </c>
      <c r="B17" s="125"/>
      <c r="C17" s="77"/>
      <c r="D17" s="76"/>
      <c r="E17" s="174" t="str">
        <f t="shared" si="1"/>
        <v>:</v>
      </c>
      <c r="F17" s="78"/>
      <c r="G17" s="180" t="str">
        <f t="shared" si="2"/>
        <v/>
      </c>
    </row>
    <row r="18" spans="1:7" ht="18" customHeight="1" x14ac:dyDescent="0.2">
      <c r="A18" s="166" t="str">
        <f t="shared" si="0"/>
        <v/>
      </c>
      <c r="B18" s="125"/>
      <c r="C18" s="77"/>
      <c r="D18" s="76"/>
      <c r="E18" s="174" t="str">
        <f t="shared" si="1"/>
        <v>:</v>
      </c>
      <c r="F18" s="78"/>
      <c r="G18" s="180" t="str">
        <f t="shared" si="2"/>
        <v/>
      </c>
    </row>
    <row r="19" spans="1:7" ht="18" customHeight="1" x14ac:dyDescent="0.2">
      <c r="A19" s="166" t="str">
        <f t="shared" si="0"/>
        <v/>
      </c>
      <c r="B19" s="125"/>
      <c r="C19" s="77"/>
      <c r="D19" s="76"/>
      <c r="E19" s="174" t="str">
        <f t="shared" si="1"/>
        <v>:</v>
      </c>
      <c r="F19" s="78"/>
      <c r="G19" s="180" t="str">
        <f t="shared" si="2"/>
        <v/>
      </c>
    </row>
    <row r="20" spans="1:7" ht="18" customHeight="1" x14ac:dyDescent="0.2">
      <c r="A20" s="166" t="str">
        <f t="shared" si="0"/>
        <v/>
      </c>
      <c r="B20" s="125"/>
      <c r="C20" s="77"/>
      <c r="D20" s="76"/>
      <c r="E20" s="174" t="str">
        <f t="shared" si="1"/>
        <v>:</v>
      </c>
      <c r="F20" s="78"/>
      <c r="G20" s="180" t="str">
        <f t="shared" si="2"/>
        <v/>
      </c>
    </row>
    <row r="21" spans="1:7" ht="18" customHeight="1" x14ac:dyDescent="0.2">
      <c r="A21" s="166" t="str">
        <f t="shared" si="0"/>
        <v/>
      </c>
      <c r="B21" s="125"/>
      <c r="C21" s="77"/>
      <c r="D21" s="76"/>
      <c r="E21" s="174" t="str">
        <f t="shared" si="1"/>
        <v>:</v>
      </c>
      <c r="F21" s="78"/>
      <c r="G21" s="180" t="str">
        <f t="shared" si="2"/>
        <v/>
      </c>
    </row>
    <row r="22" spans="1:7" ht="18" customHeight="1" x14ac:dyDescent="0.2">
      <c r="A22" s="166" t="str">
        <f t="shared" si="0"/>
        <v/>
      </c>
      <c r="B22" s="125"/>
      <c r="C22" s="77"/>
      <c r="D22" s="76"/>
      <c r="E22" s="174" t="str">
        <f t="shared" si="1"/>
        <v>:</v>
      </c>
      <c r="F22" s="78"/>
      <c r="G22" s="180" t="str">
        <f t="shared" si="2"/>
        <v/>
      </c>
    </row>
    <row r="23" spans="1:7" ht="18" customHeight="1" x14ac:dyDescent="0.2">
      <c r="A23" s="166" t="str">
        <f t="shared" si="0"/>
        <v/>
      </c>
      <c r="B23" s="125"/>
      <c r="C23" s="77"/>
      <c r="D23" s="76"/>
      <c r="E23" s="174" t="str">
        <f t="shared" si="1"/>
        <v>:</v>
      </c>
      <c r="F23" s="78"/>
      <c r="G23" s="180" t="str">
        <f t="shared" si="2"/>
        <v/>
      </c>
    </row>
    <row r="24" spans="1:7" ht="18" customHeight="1" x14ac:dyDescent="0.2">
      <c r="A24" s="166" t="str">
        <f t="shared" si="0"/>
        <v/>
      </c>
      <c r="B24" s="125"/>
      <c r="C24" s="77"/>
      <c r="D24" s="76"/>
      <c r="E24" s="174" t="str">
        <f t="shared" si="1"/>
        <v>:</v>
      </c>
      <c r="F24" s="78"/>
      <c r="G24" s="180" t="str">
        <f t="shared" si="2"/>
        <v/>
      </c>
    </row>
    <row r="25" spans="1:7" ht="18" customHeight="1" x14ac:dyDescent="0.2">
      <c r="A25" s="166" t="str">
        <f t="shared" si="0"/>
        <v/>
      </c>
      <c r="B25" s="125"/>
      <c r="C25" s="77"/>
      <c r="D25" s="76"/>
      <c r="E25" s="174" t="str">
        <f t="shared" si="1"/>
        <v>:</v>
      </c>
      <c r="F25" s="78"/>
      <c r="G25" s="180" t="str">
        <f t="shared" si="2"/>
        <v/>
      </c>
    </row>
    <row r="26" spans="1:7" ht="18" customHeight="1" x14ac:dyDescent="0.2">
      <c r="A26" s="166" t="str">
        <f t="shared" si="0"/>
        <v/>
      </c>
      <c r="B26" s="125"/>
      <c r="C26" s="77"/>
      <c r="D26" s="76"/>
      <c r="E26" s="174" t="str">
        <f t="shared" si="1"/>
        <v>:</v>
      </c>
      <c r="F26" s="78"/>
      <c r="G26" s="180" t="str">
        <f t="shared" si="2"/>
        <v/>
      </c>
    </row>
    <row r="27" spans="1:7" ht="18" customHeight="1" x14ac:dyDescent="0.2">
      <c r="A27" s="166" t="str">
        <f t="shared" si="0"/>
        <v/>
      </c>
      <c r="B27" s="125"/>
      <c r="C27" s="77"/>
      <c r="D27" s="76"/>
      <c r="E27" s="174" t="str">
        <f t="shared" si="1"/>
        <v>:</v>
      </c>
      <c r="F27" s="78"/>
      <c r="G27" s="180" t="str">
        <f t="shared" si="2"/>
        <v/>
      </c>
    </row>
    <row r="28" spans="1:7" ht="18" customHeight="1" x14ac:dyDescent="0.2">
      <c r="A28" s="166" t="str">
        <f t="shared" si="0"/>
        <v/>
      </c>
      <c r="B28" s="125"/>
      <c r="C28" s="77"/>
      <c r="D28" s="76"/>
      <c r="E28" s="174" t="str">
        <f t="shared" si="1"/>
        <v>:</v>
      </c>
      <c r="F28" s="78"/>
      <c r="G28" s="180" t="str">
        <f t="shared" si="2"/>
        <v/>
      </c>
    </row>
    <row r="29" spans="1:7" ht="18" customHeight="1" x14ac:dyDescent="0.2">
      <c r="A29" s="166" t="str">
        <f t="shared" si="0"/>
        <v/>
      </c>
      <c r="B29" s="125"/>
      <c r="C29" s="77"/>
      <c r="D29" s="76"/>
      <c r="E29" s="174" t="str">
        <f t="shared" si="1"/>
        <v>:</v>
      </c>
      <c r="F29" s="78"/>
      <c r="G29" s="180" t="str">
        <f t="shared" si="2"/>
        <v/>
      </c>
    </row>
    <row r="30" spans="1:7" ht="18" customHeight="1" x14ac:dyDescent="0.2">
      <c r="A30" s="166" t="str">
        <f t="shared" si="0"/>
        <v/>
      </c>
      <c r="B30" s="125"/>
      <c r="C30" s="77"/>
      <c r="D30" s="76"/>
      <c r="E30" s="174" t="str">
        <f t="shared" si="1"/>
        <v>:</v>
      </c>
      <c r="F30" s="78"/>
      <c r="G30" s="180" t="str">
        <f t="shared" si="2"/>
        <v/>
      </c>
    </row>
    <row r="31" spans="1:7" ht="18" customHeight="1" x14ac:dyDescent="0.2">
      <c r="A31" s="166" t="str">
        <f t="shared" si="0"/>
        <v/>
      </c>
      <c r="B31" s="125"/>
      <c r="C31" s="77"/>
      <c r="D31" s="76"/>
      <c r="E31" s="174" t="str">
        <f t="shared" si="1"/>
        <v>:</v>
      </c>
      <c r="F31" s="78"/>
      <c r="G31" s="180" t="str">
        <f t="shared" si="2"/>
        <v/>
      </c>
    </row>
    <row r="32" spans="1:7" ht="18" customHeight="1" x14ac:dyDescent="0.2">
      <c r="A32" s="166" t="str">
        <f t="shared" si="0"/>
        <v/>
      </c>
      <c r="B32" s="125"/>
      <c r="C32" s="77"/>
      <c r="D32" s="76"/>
      <c r="E32" s="174" t="str">
        <f t="shared" si="1"/>
        <v>:</v>
      </c>
      <c r="F32" s="78"/>
      <c r="G32" s="180" t="str">
        <f t="shared" si="2"/>
        <v/>
      </c>
    </row>
    <row r="33" spans="1:7" ht="18" customHeight="1" x14ac:dyDescent="0.2">
      <c r="A33" s="166" t="str">
        <f t="shared" si="0"/>
        <v/>
      </c>
      <c r="B33" s="125"/>
      <c r="C33" s="84"/>
      <c r="D33" s="76"/>
      <c r="E33" s="174" t="str">
        <f t="shared" si="1"/>
        <v>:</v>
      </c>
      <c r="F33" s="78"/>
      <c r="G33" s="180" t="str">
        <f t="shared" si="2"/>
        <v/>
      </c>
    </row>
    <row r="34" spans="1:7" ht="18" customHeight="1" x14ac:dyDescent="0.2">
      <c r="A34" s="170" t="str">
        <f t="shared" si="0"/>
        <v/>
      </c>
      <c r="B34" s="131"/>
      <c r="C34" s="91"/>
      <c r="D34" s="85"/>
      <c r="E34" s="176" t="str">
        <f t="shared" si="1"/>
        <v>:</v>
      </c>
      <c r="F34" s="86"/>
      <c r="G34" s="182" t="str">
        <f t="shared" si="2"/>
        <v/>
      </c>
    </row>
    <row r="35" spans="1:7" ht="18" customHeight="1" x14ac:dyDescent="0.2">
      <c r="A35" s="172" t="str">
        <f t="shared" si="0"/>
        <v/>
      </c>
      <c r="D35" s="92"/>
      <c r="E35" s="177" t="str">
        <f t="shared" si="1"/>
        <v>:</v>
      </c>
      <c r="F35" s="93"/>
      <c r="G35" s="183" t="str">
        <f t="shared" si="2"/>
        <v/>
      </c>
    </row>
  </sheetData>
  <sheetProtection formatCells="0" formatColumns="0" formatRows="0" insertColumns="0" insertRows="0" insertHyperlinks="0" deleteColumns="0" deleteRows="0" sort="0" autoFilter="0" pivotTables="0"/>
  <dataValidations count="96">
    <dataValidation prompt="Buňka obsahuje vzorec. Nevyplňovat!" sqref="A4">
      <formula1>0</formula1>
      <formula2>0</formula2>
    </dataValidation>
    <dataValidation prompt="Buňka obsahuje vzorec. Nevyplňovat!" sqref="A5">
      <formula1>0</formula1>
      <formula2>0</formula2>
    </dataValidation>
    <dataValidation prompt="Buňka obsahuje vzorec. Nevyplňovat!" sqref="A6">
      <formula1>0</formula1>
      <formula2>0</formula2>
    </dataValidation>
    <dataValidation prompt="Buňka obsahuje vzorec. Nevyplňovat!" sqref="A7">
      <formula1>0</formula1>
      <formula2>0</formula2>
    </dataValidation>
    <dataValidation prompt="Buňka obsahuje vzorec. Nevyplňovat!" sqref="A8">
      <formula1>0</formula1>
      <formula2>0</formula2>
    </dataValidation>
    <dataValidation prompt="Buňka obsahuje vzorec. Nevyplňovat!" sqref="A9">
      <formula1>0</formula1>
      <formula2>0</formula2>
    </dataValidation>
    <dataValidation prompt="Buňka obsahuje vzorec. Nevyplňovat!" sqref="A10">
      <formula1>0</formula1>
      <formula2>0</formula2>
    </dataValidation>
    <dataValidation prompt="Buňka obsahuje vzorec. Nevyplňovat!" sqref="A11">
      <formula1>0</formula1>
      <formula2>0</formula2>
    </dataValidation>
    <dataValidation prompt="Buňka obsahuje vzorec. Nevyplňovat!" sqref="A12">
      <formula1>0</formula1>
      <formula2>0</formula2>
    </dataValidation>
    <dataValidation prompt="Buňka obsahuje vzorec. Nevyplňovat!" sqref="A13">
      <formula1>0</formula1>
      <formula2>0</formula2>
    </dataValidation>
    <dataValidation prompt="Buňka obsahuje vzorec. Nevyplňovat!" sqref="A14">
      <formula1>0</formula1>
      <formula2>0</formula2>
    </dataValidation>
    <dataValidation prompt="Buňka obsahuje vzorec. Nevyplňovat!" sqref="A15">
      <formula1>0</formula1>
      <formula2>0</formula2>
    </dataValidation>
    <dataValidation prompt="Buňka obsahuje vzorec. Nevyplňovat!" sqref="A16">
      <formula1>0</formula1>
      <formula2>0</formula2>
    </dataValidation>
    <dataValidation prompt="Buňka obsahuje vzorec. Nevyplňovat!" sqref="A17">
      <formula1>0</formula1>
      <formula2>0</formula2>
    </dataValidation>
    <dataValidation prompt="Buňka obsahuje vzorec. Nevyplňovat!" sqref="A18">
      <formula1>0</formula1>
      <formula2>0</formula2>
    </dataValidation>
    <dataValidation prompt="Buňka obsahuje vzorec. Nevyplňovat!" sqref="A19">
      <formula1>0</formula1>
      <formula2>0</formula2>
    </dataValidation>
    <dataValidation prompt="Buňka obsahuje vzorec. Nevyplňovat!" sqref="A20">
      <formula1>0</formula1>
      <formula2>0</formula2>
    </dataValidation>
    <dataValidation prompt="Buňka obsahuje vzorec. Nevyplňovat!" sqref="A21">
      <formula1>0</formula1>
      <formula2>0</formula2>
    </dataValidation>
    <dataValidation prompt="Buňka obsahuje vzorec. Nevyplňovat!" sqref="A22">
      <formula1>0</formula1>
      <formula2>0</formula2>
    </dataValidation>
    <dataValidation prompt="Buňka obsahuje vzorec. Nevyplňovat!" sqref="A23">
      <formula1>0</formula1>
      <formula2>0</formula2>
    </dataValidation>
    <dataValidation prompt="Buňka obsahuje vzorec. Nevyplňovat!" sqref="A24">
      <formula1>0</formula1>
      <formula2>0</formula2>
    </dataValidation>
    <dataValidation prompt="Buňka obsahuje vzorec. Nevyplňovat!" sqref="A25">
      <formula1>0</formula1>
      <formula2>0</formula2>
    </dataValidation>
    <dataValidation prompt="Buňka obsahuje vzorec. Nevyplňovat!" sqref="A26">
      <formula1>0</formula1>
      <formula2>0</formula2>
    </dataValidation>
    <dataValidation prompt="Buňka obsahuje vzorec. Nevyplňovat!" sqref="A27">
      <formula1>0</formula1>
      <formula2>0</formula2>
    </dataValidation>
    <dataValidation prompt="Buňka obsahuje vzorec. Nevyplňovat!" sqref="A28">
      <formula1>0</formula1>
      <formula2>0</formula2>
    </dataValidation>
    <dataValidation prompt="Buňka obsahuje vzorec. Nevyplňovat!" sqref="A29">
      <formula1>0</formula1>
      <formula2>0</formula2>
    </dataValidation>
    <dataValidation prompt="Buňka obsahuje vzorec. Nevyplňovat!" sqref="A30">
      <formula1>0</formula1>
      <formula2>0</formula2>
    </dataValidation>
    <dataValidation prompt="Buňka obsahuje vzorec. Nevyplňovat!" sqref="A31">
      <formula1>0</formula1>
      <formula2>0</formula2>
    </dataValidation>
    <dataValidation prompt="Buňka obsahuje vzorec. Nevyplňovat!" sqref="A32">
      <formula1>0</formula1>
      <formula2>0</formula2>
    </dataValidation>
    <dataValidation prompt="Buňka obsahuje vzorec. Nevyplňovat!" sqref="A33">
      <formula1>0</formula1>
      <formula2>0</formula2>
    </dataValidation>
    <dataValidation prompt="Buňka obsahuje vzorec. Nevyplňovat!" sqref="A34">
      <formula1>0</formula1>
      <formula2>0</formula2>
    </dataValidation>
    <dataValidation prompt="Buňka obsahuje vzorec. Nevyplňovat!" sqref="A35">
      <formula1>0</formula1>
      <formula2>0</formula2>
    </dataValidation>
    <dataValidation prompt="Buňka obsahuje vzorec, NEPŘEPSAT!" sqref="G4">
      <formula1>0</formula1>
      <formula2>0</formula2>
    </dataValidation>
    <dataValidation prompt="Buňka obsahuje vzorec, NEPŘEPSAT!" sqref="G5">
      <formula1>0</formula1>
      <formula2>0</formula2>
    </dataValidation>
    <dataValidation prompt="Buňka obsahuje vzorec, NEPŘEPSAT!" sqref="G6">
      <formula1>0</formula1>
      <formula2>0</formula2>
    </dataValidation>
    <dataValidation prompt="Buňka obsahuje vzorec, NEPŘEPSAT!" sqref="G7">
      <formula1>0</formula1>
      <formula2>0</formula2>
    </dataValidation>
    <dataValidation prompt="Buňka obsahuje vzorec, NEPŘEPSAT!" sqref="G8">
      <formula1>0</formula1>
      <formula2>0</formula2>
    </dataValidation>
    <dataValidation prompt="Buňka obsahuje vzorec, NEPŘEPSAT!" sqref="G9">
      <formula1>0</formula1>
      <formula2>0</formula2>
    </dataValidation>
    <dataValidation prompt="Buňka obsahuje vzorec, NEPŘEPSAT!" sqref="G10">
      <formula1>0</formula1>
      <formula2>0</formula2>
    </dataValidation>
    <dataValidation prompt="Buňka obsahuje vzorec, NEPŘEPSAT!" sqref="G11">
      <formula1>0</formula1>
      <formula2>0</formula2>
    </dataValidation>
    <dataValidation prompt="Buňka obsahuje vzorec, NEPŘEPSAT!" sqref="G12">
      <formula1>0</formula1>
      <formula2>0</formula2>
    </dataValidation>
    <dataValidation prompt="Buňka obsahuje vzorec, NEPŘEPSAT!" sqref="G13">
      <formula1>0</formula1>
      <formula2>0</formula2>
    </dataValidation>
    <dataValidation prompt="Buňka obsahuje vzorec, NEPŘEPSAT!" sqref="G14">
      <formula1>0</formula1>
      <formula2>0</formula2>
    </dataValidation>
    <dataValidation prompt="Buňka obsahuje vzorec, NEPŘEPSAT!" sqref="G15">
      <formula1>0</formula1>
      <formula2>0</formula2>
    </dataValidation>
    <dataValidation prompt="Buňka obsahuje vzorec, NEPŘEPSAT!" sqref="G16">
      <formula1>0</formula1>
      <formula2>0</formula2>
    </dataValidation>
    <dataValidation prompt="Buňka obsahuje vzorec, NEPŘEPSAT!" sqref="G17">
      <formula1>0</formula1>
      <formula2>0</formula2>
    </dataValidation>
    <dataValidation prompt="Buňka obsahuje vzorec, NEPŘEPSAT!" sqref="G18">
      <formula1>0</formula1>
      <formula2>0</formula2>
    </dataValidation>
    <dataValidation prompt="Buňka obsahuje vzorec, NEPŘEPSAT!" sqref="G19">
      <formula1>0</formula1>
      <formula2>0</formula2>
    </dataValidation>
    <dataValidation prompt="Buňka obsahuje vzorec, NEPŘEPSAT!" sqref="G20">
      <formula1>0</formula1>
      <formula2>0</formula2>
    </dataValidation>
    <dataValidation prompt="Buňka obsahuje vzorec, NEPŘEPSAT!" sqref="G21">
      <formula1>0</formula1>
      <formula2>0</formula2>
    </dataValidation>
    <dataValidation prompt="Buňka obsahuje vzorec, NEPŘEPSAT!" sqref="G22">
      <formula1>0</formula1>
      <formula2>0</formula2>
    </dataValidation>
    <dataValidation prompt="Buňka obsahuje vzorec, NEPŘEPSAT!" sqref="G23">
      <formula1>0</formula1>
      <formula2>0</formula2>
    </dataValidation>
    <dataValidation prompt="Buňka obsahuje vzorec, NEPŘEPSAT!" sqref="G24">
      <formula1>0</formula1>
      <formula2>0</formula2>
    </dataValidation>
    <dataValidation prompt="Buňka obsahuje vzorec, NEPŘEPSAT!" sqref="G25">
      <formula1>0</formula1>
      <formula2>0</formula2>
    </dataValidation>
    <dataValidation prompt="Buňka obsahuje vzorec, NEPŘEPSAT!" sqref="G26">
      <formula1>0</formula1>
      <formula2>0</formula2>
    </dataValidation>
    <dataValidation prompt="Buňka obsahuje vzorec, NEPŘEPSAT!" sqref="G27">
      <formula1>0</formula1>
      <formula2>0</formula2>
    </dataValidation>
    <dataValidation prompt="Buňka obsahuje vzorec, NEPŘEPSAT!" sqref="G28">
      <formula1>0</formula1>
      <formula2>0</formula2>
    </dataValidation>
    <dataValidation prompt="Buňka obsahuje vzorec, NEPŘEPSAT!" sqref="G29">
      <formula1>0</formula1>
      <formula2>0</formula2>
    </dataValidation>
    <dataValidation prompt="Buňka obsahuje vzorec, NEPŘEPSAT!" sqref="G30">
      <formula1>0</formula1>
      <formula2>0</formula2>
    </dataValidation>
    <dataValidation prompt="Buňka obsahuje vzorec, NEPŘEPSAT!" sqref="G31">
      <formula1>0</formula1>
      <formula2>0</formula2>
    </dataValidation>
    <dataValidation prompt="Buňka obsahuje vzorec, NEPŘEPSAT!" sqref="G32">
      <formula1>0</formula1>
      <formula2>0</formula2>
    </dataValidation>
    <dataValidation prompt="Buňka obsahuje vzorec, NEPŘEPSAT!" sqref="G33">
      <formula1>0</formula1>
      <formula2>0</formula2>
    </dataValidation>
    <dataValidation prompt="Buňka obsahuje vzorec, NEPŘEPSAT!" sqref="G34">
      <formula1>0</formula1>
      <formula2>0</formula2>
    </dataValidation>
    <dataValidation prompt="Buňka obsahuje vzorec, NEPŘEPSAT!" sqref="G35">
      <formula1>0</formula1>
      <formula2>0</formula2>
    </dataValidation>
    <dataValidation type="whole" operator="lessThanOrEqual" prompt="Dvojtečka se udělá sama, až napíšeš sekundy" sqref="E4">
      <formula1>0</formula1>
      <formula2>0</formula2>
    </dataValidation>
    <dataValidation type="whole" operator="lessThanOrEqual" prompt="Dvojtečka se udělá sama, až napíšeš sekundy" sqref="E5">
      <formula1>0</formula1>
      <formula2>0</formula2>
    </dataValidation>
    <dataValidation type="whole" operator="lessThanOrEqual" prompt="Dvojtečka se udělá sama, až napíšeš sekundy" sqref="E6">
      <formula1>0</formula1>
      <formula2>0</formula2>
    </dataValidation>
    <dataValidation type="whole" operator="lessThanOrEqual" prompt="Dvojtečka se udělá sama, až napíšeš sekundy" sqref="E7">
      <formula1>0</formula1>
      <formula2>0</formula2>
    </dataValidation>
    <dataValidation type="whole" operator="lessThanOrEqual" prompt="Dvojtečka se udělá sama, až napíšeš sekundy" sqref="E8">
      <formula1>0</formula1>
      <formula2>0</formula2>
    </dataValidation>
    <dataValidation type="whole" operator="lessThanOrEqual" prompt="Dvojtečka se udělá sama, až napíšeš sekundy" sqref="E9">
      <formula1>0</formula1>
      <formula2>0</formula2>
    </dataValidation>
    <dataValidation type="whole" operator="lessThanOrEqual" prompt="Dvojtečka se udělá sama, až napíšeš sekundy" sqref="E10">
      <formula1>0</formula1>
      <formula2>0</formula2>
    </dataValidation>
    <dataValidation type="whole" operator="lessThanOrEqual" prompt="Dvojtečka se udělá sama, až napíšeš sekundy" sqref="E11">
      <formula1>0</formula1>
      <formula2>0</formula2>
    </dataValidation>
    <dataValidation type="whole" operator="lessThanOrEqual" prompt="Dvojtečka se udělá sama, až napíšeš sekundy" sqref="E12">
      <formula1>0</formula1>
      <formula2>0</formula2>
    </dataValidation>
    <dataValidation type="whole" operator="lessThanOrEqual" prompt="Dvojtečka se udělá sama, až napíšeš sekundy" sqref="E13">
      <formula1>0</formula1>
      <formula2>0</formula2>
    </dataValidation>
    <dataValidation type="whole" operator="lessThanOrEqual" prompt="Dvojtečka se udělá sama, až napíšeš sekundy" sqref="E14">
      <formula1>0</formula1>
      <formula2>0</formula2>
    </dataValidation>
    <dataValidation type="whole" operator="lessThanOrEqual" prompt="Dvojtečka se udělá sama, až napíšeš sekundy" sqref="E15">
      <formula1>0</formula1>
      <formula2>0</formula2>
    </dataValidation>
    <dataValidation type="whole" operator="lessThanOrEqual" prompt="Dvojtečka se udělá sama, až napíšeš sekundy" sqref="E16">
      <formula1>0</formula1>
      <formula2>0</formula2>
    </dataValidation>
    <dataValidation type="whole" operator="lessThanOrEqual" prompt="Dvojtečka se udělá sama, až napíšeš sekundy" sqref="E17">
      <formula1>0</formula1>
      <formula2>0</formula2>
    </dataValidation>
    <dataValidation type="whole" operator="lessThanOrEqual" prompt="Dvojtečka se udělá sama, až napíšeš sekundy" sqref="E18">
      <formula1>0</formula1>
      <formula2>0</formula2>
    </dataValidation>
    <dataValidation type="whole" operator="lessThanOrEqual" prompt="Dvojtečka se udělá sama, až napíšeš sekundy" sqref="E19">
      <formula1>0</formula1>
      <formula2>0</formula2>
    </dataValidation>
    <dataValidation type="whole" operator="lessThanOrEqual" prompt="Dvojtečka se udělá sama, až napíšeš sekundy" sqref="E20">
      <formula1>0</formula1>
      <formula2>0</formula2>
    </dataValidation>
    <dataValidation type="whole" operator="lessThanOrEqual" prompt="Dvojtečka se udělá sama, až napíšeš sekundy" sqref="E21">
      <formula1>0</formula1>
      <formula2>0</formula2>
    </dataValidation>
    <dataValidation type="whole" operator="lessThanOrEqual" prompt="Dvojtečka se udělá sama, až napíšeš sekundy" sqref="E22">
      <formula1>0</formula1>
      <formula2>0</formula2>
    </dataValidation>
    <dataValidation type="whole" operator="lessThanOrEqual" prompt="Dvojtečka se udělá sama, až napíšeš sekundy" sqref="E23">
      <formula1>0</formula1>
      <formula2>0</formula2>
    </dataValidation>
    <dataValidation type="whole" operator="lessThanOrEqual" prompt="Dvojtečka se udělá sama, až napíšeš sekundy" sqref="E24">
      <formula1>0</formula1>
      <formula2>0</formula2>
    </dataValidation>
    <dataValidation type="whole" operator="lessThanOrEqual" prompt="Dvojtečka se udělá sama, až napíšeš sekundy" sqref="E25">
      <formula1>0</formula1>
      <formula2>0</formula2>
    </dataValidation>
    <dataValidation type="whole" operator="lessThanOrEqual" prompt="Dvojtečka se udělá sama, až napíšeš sekundy" sqref="E26">
      <formula1>0</formula1>
      <formula2>0</formula2>
    </dataValidation>
    <dataValidation type="whole" operator="lessThanOrEqual" prompt="Dvojtečka se udělá sama, až napíšeš sekundy" sqref="E27">
      <formula1>0</formula1>
      <formula2>0</formula2>
    </dataValidation>
    <dataValidation type="whole" operator="lessThanOrEqual" prompt="Dvojtečka se udělá sama, až napíšeš sekundy" sqref="E28">
      <formula1>0</formula1>
      <formula2>0</formula2>
    </dataValidation>
    <dataValidation type="whole" operator="lessThanOrEqual" prompt="Dvojtečka se udělá sama, až napíšeš sekundy" sqref="E29">
      <formula1>0</formula1>
      <formula2>0</formula2>
    </dataValidation>
    <dataValidation type="whole" operator="lessThanOrEqual" prompt="Dvojtečka se udělá sama, až napíšeš sekundy" sqref="E30">
      <formula1>0</formula1>
      <formula2>0</formula2>
    </dataValidation>
    <dataValidation type="whole" operator="lessThanOrEqual" prompt="Dvojtečka se udělá sama, až napíšeš sekundy" sqref="E31">
      <formula1>0</formula1>
      <formula2>0</formula2>
    </dataValidation>
    <dataValidation type="whole" operator="lessThanOrEqual" prompt="Dvojtečka se udělá sama, až napíšeš sekundy" sqref="E32">
      <formula1>0</formula1>
      <formula2>0</formula2>
    </dataValidation>
    <dataValidation type="whole" operator="lessThanOrEqual" prompt="Dvojtečka se udělá sama, až napíšeš sekundy" sqref="E33">
      <formula1>0</formula1>
      <formula2>0</formula2>
    </dataValidation>
    <dataValidation type="whole" operator="lessThanOrEqual" prompt="Dvojtečka se udělá sama, až napíšeš sekundy" sqref="E34">
      <formula1>0</formula1>
      <formula2>0</formula2>
    </dataValidation>
    <dataValidation type="whole" operator="lessThanOrEqual" prompt="Dvojtečka se udělá sama, až napíšeš sekundy" sqref="E35">
      <formula1>0</formula1>
      <formula2>0</formula2>
    </dataValidation>
  </dataValidations>
  <pageMargins left="0.25" right="0.25" top="0.75" bottom="0.75" header="0.3" footer="0.51180555555555496"/>
  <pageSetup paperSize="9" orientation="portrait" r:id="rId1"/>
  <headerFooter>
    <oddHeader>&amp;LCorny středoškolský atletický pohár&amp;R&amp;D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AMK50"/>
  <sheetViews>
    <sheetView workbookViewId="0">
      <selection activeCell="B1" sqref="B1:T16"/>
    </sheetView>
  </sheetViews>
  <sheetFormatPr defaultRowHeight="12.75" x14ac:dyDescent="0.2"/>
  <cols>
    <col min="1" max="1" width="1.140625" style="9" customWidth="1"/>
    <col min="2" max="2" width="3.5703125" style="10" customWidth="1"/>
    <col min="3" max="4" width="0.7109375" style="9" customWidth="1"/>
    <col min="5" max="5" width="27.28515625" style="9" customWidth="1"/>
    <col min="6" max="6" width="4.140625" style="9" customWidth="1"/>
    <col min="7" max="7" width="5.5703125" style="11" customWidth="1"/>
    <col min="8" max="8" width="0" style="12" hidden="1" customWidth="1"/>
    <col min="9" max="9" width="1.140625" style="9" customWidth="1"/>
    <col min="10" max="10" width="6" style="13" customWidth="1"/>
    <col min="11" max="11" width="6.140625" style="13" customWidth="1"/>
    <col min="12" max="12" width="1.85546875" style="14" customWidth="1"/>
    <col min="13" max="13" width="1.140625" style="11" customWidth="1"/>
    <col min="14" max="14" width="5.28515625" style="15" customWidth="1"/>
    <col min="15" max="15" width="4.42578125" style="9" customWidth="1"/>
    <col min="16" max="16" width="4.7109375" style="9" customWidth="1"/>
    <col min="17" max="17" width="5.5703125" style="16" customWidth="1"/>
    <col min="18" max="18" width="2.28515625" style="14" customWidth="1"/>
    <col min="19" max="19" width="1" style="11" customWidth="1"/>
    <col min="20" max="20" width="5.5703125" style="15" customWidth="1"/>
    <col min="21" max="22" width="0" style="17" hidden="1" customWidth="1"/>
    <col min="23" max="29" width="0" style="18" hidden="1" customWidth="1"/>
    <col min="30" max="30" width="5.42578125" style="9" customWidth="1"/>
    <col min="31" max="1025" width="8.5703125" style="9" customWidth="1"/>
  </cols>
  <sheetData>
    <row r="1" spans="1:1024" ht="15.75" customHeight="1" x14ac:dyDescent="0.25">
      <c r="A1"/>
      <c r="B1" s="19" t="s">
        <v>61</v>
      </c>
      <c r="C1" s="20"/>
      <c r="D1" s="20"/>
      <c r="E1" s="20"/>
      <c r="F1" s="20"/>
      <c r="G1" s="21"/>
      <c r="H1" s="22"/>
      <c r="I1" s="20"/>
      <c r="J1" s="23"/>
      <c r="K1" s="23"/>
      <c r="L1" s="24"/>
      <c r="M1"/>
      <c r="N1"/>
      <c r="O1" s="25" t="s">
        <v>62</v>
      </c>
      <c r="P1" s="26"/>
      <c r="Q1" s="27"/>
      <c r="R1" s="28"/>
      <c r="S1" s="25"/>
      <c r="T1" s="2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2.75" customHeight="1" x14ac:dyDescent="0.2">
      <c r="A2"/>
      <c r="B2" s="30" t="s">
        <v>63</v>
      </c>
      <c r="C2" s="31"/>
      <c r="D2" s="20"/>
      <c r="E2" s="20"/>
      <c r="F2" s="20"/>
      <c r="G2" s="21"/>
      <c r="H2" s="22"/>
      <c r="I2" s="20"/>
      <c r="J2" s="23"/>
      <c r="K2" s="23"/>
      <c r="L2" s="24"/>
      <c r="M2"/>
      <c r="N2"/>
      <c r="O2" s="26" t="s">
        <v>64</v>
      </c>
      <c r="P2" s="26"/>
      <c r="Q2" s="27"/>
      <c r="R2" s="28"/>
      <c r="S2" s="25"/>
      <c r="T2" s="2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2.75" customHeight="1" x14ac:dyDescent="0.2">
      <c r="A3"/>
      <c r="B3" s="32" t="s">
        <v>65</v>
      </c>
      <c r="C3" s="26"/>
      <c r="D3" s="26"/>
      <c r="E3" s="11" t="s">
        <v>66</v>
      </c>
      <c r="F3"/>
      <c r="G3" s="33"/>
      <c r="H3"/>
      <c r="I3"/>
      <c r="J3" s="34"/>
      <c r="K3" s="34"/>
      <c r="L3"/>
      <c r="M3"/>
      <c r="N3"/>
      <c r="O3" s="35" t="s">
        <v>67</v>
      </c>
      <c r="P3" s="26"/>
      <c r="Q3" s="27"/>
      <c r="R3" s="28"/>
      <c r="S3" s="25"/>
      <c r="T3" s="2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.75" customHeight="1" x14ac:dyDescent="0.2">
      <c r="B4" s="32" t="s">
        <v>68</v>
      </c>
      <c r="C4" s="26"/>
      <c r="D4" s="26"/>
      <c r="E4" s="36" t="s">
        <v>69</v>
      </c>
      <c r="F4"/>
      <c r="G4" s="37" t="s">
        <v>70</v>
      </c>
      <c r="H4"/>
      <c r="I4" s="34"/>
      <c r="J4" s="184" t="s">
        <v>71</v>
      </c>
      <c r="K4" s="184"/>
      <c r="L4"/>
      <c r="M4"/>
      <c r="N4"/>
      <c r="O4" s="26" t="s">
        <v>72</v>
      </c>
      <c r="P4" s="35"/>
      <c r="Q4" s="27"/>
      <c r="R4" s="38"/>
      <c r="S4" s="25"/>
      <c r="T4" s="29"/>
      <c r="U4" s="39"/>
      <c r="V4" s="39"/>
      <c r="W4"/>
      <c r="X4"/>
      <c r="Y4"/>
      <c r="Z4"/>
      <c r="AA4"/>
      <c r="AB4"/>
      <c r="AC4"/>
      <c r="AE4" s="185"/>
      <c r="AF4" s="185"/>
      <c r="AG4" s="185"/>
      <c r="AH4" s="185"/>
      <c r="AI4" s="185"/>
    </row>
    <row r="5" spans="1:1024" ht="12.75" customHeight="1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 s="18" t="s">
        <v>73</v>
      </c>
      <c r="X5"/>
      <c r="Y5"/>
      <c r="Z5"/>
      <c r="AA5"/>
      <c r="AB5"/>
      <c r="AC5"/>
      <c r="AE5" s="185"/>
      <c r="AF5" s="185"/>
      <c r="AG5" s="185"/>
      <c r="AH5" s="185"/>
      <c r="AI5" s="185"/>
    </row>
    <row r="6" spans="1:1024" ht="12.75" customHeight="1" x14ac:dyDescent="0.2">
      <c r="B6" s="40" t="s">
        <v>74</v>
      </c>
      <c r="C6" s="41"/>
      <c r="D6" s="41"/>
      <c r="E6" s="41" t="s">
        <v>75</v>
      </c>
      <c r="F6" s="42" t="s">
        <v>76</v>
      </c>
      <c r="G6" s="43" t="s">
        <v>77</v>
      </c>
      <c r="H6" s="44" t="s">
        <v>77</v>
      </c>
      <c r="I6" s="41"/>
      <c r="J6" s="45" t="s">
        <v>78</v>
      </c>
      <c r="K6" s="45" t="s">
        <v>79</v>
      </c>
      <c r="L6" s="186" t="s">
        <v>80</v>
      </c>
      <c r="M6" s="186"/>
      <c r="N6" s="186"/>
      <c r="O6" s="46" t="s">
        <v>81</v>
      </c>
      <c r="P6" s="46" t="s">
        <v>82</v>
      </c>
      <c r="Q6" s="47" t="s">
        <v>83</v>
      </c>
      <c r="R6" s="186" t="s">
        <v>84</v>
      </c>
      <c r="S6" s="186"/>
      <c r="T6" s="186"/>
      <c r="U6" s="48" t="s">
        <v>85</v>
      </c>
      <c r="V6" s="48" t="s">
        <v>86</v>
      </c>
      <c r="W6" s="18" t="s">
        <v>87</v>
      </c>
      <c r="X6" s="18" t="s">
        <v>88</v>
      </c>
      <c r="Y6" s="18" t="s">
        <v>89</v>
      </c>
      <c r="Z6" s="18" t="s">
        <v>81</v>
      </c>
      <c r="AA6" s="18" t="s">
        <v>82</v>
      </c>
      <c r="AB6" s="18" t="s">
        <v>83</v>
      </c>
      <c r="AC6" s="18" t="s">
        <v>84</v>
      </c>
      <c r="AE6" s="185"/>
      <c r="AF6" s="185"/>
      <c r="AG6" s="185"/>
      <c r="AH6" s="185"/>
      <c r="AI6" s="185"/>
    </row>
    <row r="7" spans="1:1024" ht="12.75" customHeight="1" x14ac:dyDescent="0.2">
      <c r="B7" s="49"/>
      <c r="C7" s="41"/>
      <c r="D7" s="41"/>
      <c r="E7" s="41" t="s">
        <v>90</v>
      </c>
      <c r="F7" s="42" t="s">
        <v>91</v>
      </c>
      <c r="G7" s="43" t="s">
        <v>92</v>
      </c>
      <c r="H7" s="44" t="s">
        <v>92</v>
      </c>
      <c r="I7" s="41"/>
      <c r="J7" s="45" t="s">
        <v>93</v>
      </c>
      <c r="K7" s="45" t="s">
        <v>93</v>
      </c>
      <c r="L7" s="187" t="s">
        <v>94</v>
      </c>
      <c r="M7" s="187"/>
      <c r="N7" s="187"/>
      <c r="O7" s="49" t="s">
        <v>95</v>
      </c>
      <c r="P7" s="49" t="s">
        <v>95</v>
      </c>
      <c r="Q7" s="50" t="s">
        <v>96</v>
      </c>
      <c r="R7" s="188" t="s">
        <v>94</v>
      </c>
      <c r="S7" s="188"/>
      <c r="T7" s="188"/>
      <c r="U7"/>
      <c r="V7"/>
      <c r="W7"/>
      <c r="X7"/>
      <c r="Y7"/>
      <c r="Z7"/>
      <c r="AA7"/>
      <c r="AB7"/>
      <c r="AC7"/>
      <c r="AE7"/>
    </row>
    <row r="8" spans="1:1024" ht="12.75" customHeight="1" x14ac:dyDescent="0.2">
      <c r="B8" s="51"/>
      <c r="E8"/>
      <c r="F8"/>
      <c r="G8" s="25"/>
      <c r="H8"/>
      <c r="J8"/>
      <c r="K8"/>
      <c r="L8"/>
      <c r="M8" s="52"/>
      <c r="N8"/>
      <c r="O8"/>
      <c r="P8"/>
      <c r="Q8"/>
      <c r="R8"/>
      <c r="S8" s="25"/>
      <c r="T8"/>
      <c r="U8"/>
      <c r="V8"/>
      <c r="W8"/>
      <c r="X8"/>
      <c r="Y8"/>
      <c r="Z8"/>
      <c r="AA8"/>
      <c r="AB8"/>
      <c r="AC8"/>
      <c r="AE8" s="189" t="s">
        <v>97</v>
      </c>
    </row>
    <row r="9" spans="1:1024" ht="12.75" customHeight="1" x14ac:dyDescent="0.2">
      <c r="B9" s="53" t="str">
        <f>IF(H9=0,"","1.")</f>
        <v>1.</v>
      </c>
      <c r="E9" s="11" t="s">
        <v>151</v>
      </c>
      <c r="F9"/>
      <c r="G9" s="54">
        <f>IF(H9=0,"",H9)</f>
        <v>7988</v>
      </c>
      <c r="H9" s="12">
        <f>SUM(W9:AB10)+AC9</f>
        <v>7988</v>
      </c>
      <c r="J9" s="86">
        <v>13.03</v>
      </c>
      <c r="K9" s="86">
        <v>52.22</v>
      </c>
      <c r="L9">
        <v>4</v>
      </c>
      <c r="M9" s="56" t="str">
        <f>IF(N9=0,"",":")</f>
        <v>:</v>
      </c>
      <c r="N9" s="86">
        <v>35.4</v>
      </c>
      <c r="O9" s="107">
        <v>174</v>
      </c>
      <c r="P9" s="107">
        <v>603</v>
      </c>
      <c r="Q9" s="86">
        <v>11.39</v>
      </c>
      <c r="R9" s="129">
        <v>2</v>
      </c>
      <c r="S9" s="57" t="str">
        <f>IF(T9=0,"",":")</f>
        <v>:</v>
      </c>
      <c r="T9" s="130">
        <v>13.72</v>
      </c>
      <c r="U9" s="17">
        <f>L9*60+N9</f>
        <v>275.39999999999998</v>
      </c>
      <c r="V9" s="17">
        <f>R9*60+T9</f>
        <v>133.72</v>
      </c>
      <c r="W9" s="58">
        <f>IF(J9&gt;0,(INT(POWER(18-J9,1.81)*25.4347)),0)</f>
        <v>463</v>
      </c>
      <c r="X9" s="58">
        <f>IF(K9&gt;0,(INT(POWER(82-K9,1.81)*1.53775)),0)</f>
        <v>715</v>
      </c>
      <c r="Y9" s="58">
        <f>IF(N9&lt;&gt;"",(INT(POWER(480-U9,1.85)*0.03768)),0)</f>
        <v>710</v>
      </c>
      <c r="Z9" s="58">
        <f>IF(O9&gt;0,(INT(POWER(O9-75,1.42)*0.8465)),0)</f>
        <v>577</v>
      </c>
      <c r="AA9" s="58">
        <f>IF(P9&gt;0,(INT(POWER(P9-220,1.4)*0.14354)),0)</f>
        <v>593</v>
      </c>
      <c r="AB9" s="58">
        <f>IF(Q9&gt;0,(INT(POWER(Q9-1.5,1.05)*51.39)),0)</f>
        <v>569</v>
      </c>
      <c r="AC9" s="58">
        <f>IF(T9&lt;&gt;"",(INT(POWER(305.5-V9,1.85)*0.08713)),0)</f>
        <v>1188</v>
      </c>
      <c r="AE9" s="189"/>
    </row>
    <row r="10" spans="1:1024" ht="12.75" customHeight="1" x14ac:dyDescent="0.2">
      <c r="B10" s="51"/>
      <c r="E10" s="59"/>
      <c r="F10"/>
      <c r="G10" s="25"/>
      <c r="H10" s="60">
        <f>H9</f>
        <v>7988</v>
      </c>
      <c r="J10" s="86">
        <v>13.61</v>
      </c>
      <c r="K10" s="86">
        <v>55.7</v>
      </c>
      <c r="L10">
        <v>4</v>
      </c>
      <c r="M10" s="56" t="str">
        <f>IF(N10=0,"",":")</f>
        <v>:</v>
      </c>
      <c r="N10" s="86">
        <v>41.4</v>
      </c>
      <c r="O10" s="107">
        <v>162</v>
      </c>
      <c r="P10" s="107">
        <v>587</v>
      </c>
      <c r="Q10" s="86">
        <v>10.58</v>
      </c>
      <c r="R10"/>
      <c r="S10" s="57" t="str">
        <f>IF(T10=0,"",":")</f>
        <v/>
      </c>
      <c r="T10"/>
      <c r="U10" s="17">
        <f>L10*60+N10</f>
        <v>281.39999999999998</v>
      </c>
      <c r="V10"/>
      <c r="W10" s="58">
        <f>IF(J10&gt;0,(INT(POWER(18-J10,1.81)*25.4347)),0)</f>
        <v>370</v>
      </c>
      <c r="X10" s="58">
        <f>IF(K10&gt;0,(INT(POWER(82-K10,1.81)*1.53775)),0)</f>
        <v>571</v>
      </c>
      <c r="Y10" s="58">
        <f>IF(N10&lt;&gt;"",(INT(POWER(480-U10,1.85)*0.03768)),0)</f>
        <v>672</v>
      </c>
      <c r="Z10" s="58">
        <f>IF(O10&gt;0,(INT(POWER(O10-75,1.42)*0.8465)),0)</f>
        <v>480</v>
      </c>
      <c r="AA10" s="58">
        <f>IF(P10&gt;0,(INT(POWER(P10-220,1.4)*0.14354)),0)</f>
        <v>559</v>
      </c>
      <c r="AB10" s="58">
        <f>IF(Q10&gt;0,(INT(POWER(Q10-1.5,1.05)*51.39)),0)</f>
        <v>521</v>
      </c>
      <c r="AC10"/>
      <c r="AE10" s="189"/>
    </row>
    <row r="11" spans="1:1024" ht="12.75" customHeight="1" x14ac:dyDescent="0.2">
      <c r="B11" s="51"/>
      <c r="E11"/>
      <c r="F11"/>
      <c r="G11" s="25"/>
      <c r="H11" s="60">
        <f>H10</f>
        <v>7988</v>
      </c>
      <c r="J11" s="55"/>
      <c r="K11" s="55"/>
      <c r="L11"/>
      <c r="M11" s="52"/>
      <c r="N11"/>
      <c r="O11" s="10"/>
      <c r="P11" s="10"/>
      <c r="Q11"/>
      <c r="R11"/>
      <c r="S11" s="25"/>
      <c r="T11"/>
      <c r="U11"/>
      <c r="V11"/>
      <c r="W11"/>
      <c r="X11"/>
      <c r="Y11"/>
      <c r="Z11"/>
      <c r="AA11"/>
      <c r="AB11"/>
      <c r="AC11"/>
      <c r="AE11" s="189"/>
    </row>
    <row r="12" spans="1:1024" ht="12.75" customHeight="1" x14ac:dyDescent="0.2">
      <c r="B12" s="53" t="str">
        <f>IF(H12=0,"","2.")</f>
        <v>2.</v>
      </c>
      <c r="E12" s="11" t="s">
        <v>147</v>
      </c>
      <c r="F12"/>
      <c r="G12" s="54">
        <f>IF(H12=0,"",H12)</f>
        <v>7244</v>
      </c>
      <c r="H12" s="12">
        <f>SUM(W12:AB13)+AC12</f>
        <v>7244</v>
      </c>
      <c r="J12" s="86">
        <v>12.65</v>
      </c>
      <c r="K12" s="86">
        <v>56.75</v>
      </c>
      <c r="L12" s="107">
        <v>4</v>
      </c>
      <c r="M12" s="56" t="str">
        <f>IF(N12=0,"",":")</f>
        <v>:</v>
      </c>
      <c r="N12" s="86">
        <v>50.1</v>
      </c>
      <c r="O12" s="107">
        <v>162</v>
      </c>
      <c r="P12" s="107">
        <v>590</v>
      </c>
      <c r="Q12" s="86">
        <v>11.9</v>
      </c>
      <c r="R12" s="129">
        <v>2</v>
      </c>
      <c r="S12" s="57" t="str">
        <f>IF(T12=0,"",":")</f>
        <v>:</v>
      </c>
      <c r="T12" s="130">
        <v>22.02</v>
      </c>
      <c r="U12" s="17">
        <f>L12*60+N12</f>
        <v>290.10000000000002</v>
      </c>
      <c r="V12" s="17">
        <f>R12*60+T12</f>
        <v>142.02000000000001</v>
      </c>
      <c r="W12" s="58">
        <f>IF(J12&gt;0,(INT(POWER(18-J12,1.81)*25.4347)),0)</f>
        <v>529</v>
      </c>
      <c r="X12" s="58">
        <f>IF(K12&gt;0,(INT(POWER(82-K12,1.81)*1.53775)),0)</f>
        <v>530</v>
      </c>
      <c r="Y12" s="58">
        <f>IF(N12&lt;&gt;"",(INT(POWER(480-U12,1.85)*0.03768)),0)</f>
        <v>618</v>
      </c>
      <c r="Z12" s="58">
        <f>IF(O12&gt;0,(INT(POWER(O12-75,1.42)*0.8465)),0)</f>
        <v>480</v>
      </c>
      <c r="AA12" s="58">
        <f>IF(P12&gt;0,(INT(POWER(P12-220,1.4)*0.14354)),0)</f>
        <v>565</v>
      </c>
      <c r="AB12" s="58">
        <f>IF(Q12&gt;0,(INT(POWER(Q12-1.5,1.05)*51.39)),0)</f>
        <v>600</v>
      </c>
      <c r="AC12" s="58">
        <f>IF(T12&lt;&gt;"",(INT(POWER(305.5-V12,1.85)*0.08713)),0)</f>
        <v>1084</v>
      </c>
      <c r="AE12" s="189"/>
    </row>
    <row r="13" spans="1:1024" ht="12.75" customHeight="1" x14ac:dyDescent="0.2">
      <c r="B13" s="51"/>
      <c r="E13" s="59"/>
      <c r="F13"/>
      <c r="G13" s="25"/>
      <c r="H13" s="60">
        <f>H12</f>
        <v>7244</v>
      </c>
      <c r="J13" s="86">
        <v>12.7</v>
      </c>
      <c r="K13" s="86">
        <v>60.48</v>
      </c>
      <c r="L13" s="107">
        <v>4</v>
      </c>
      <c r="M13" s="56" t="str">
        <f>IF(N13=0,"",":")</f>
        <v>:</v>
      </c>
      <c r="N13" s="86">
        <v>55.6</v>
      </c>
      <c r="O13" s="107">
        <v>162</v>
      </c>
      <c r="P13" s="107">
        <v>503</v>
      </c>
      <c r="Q13" s="86">
        <v>9.6999999999999993</v>
      </c>
      <c r="R13">
        <v>2</v>
      </c>
      <c r="S13" s="57" t="str">
        <f>IF(T13=0,"",":")</f>
        <v>:</v>
      </c>
      <c r="T13" s="126">
        <v>29.38</v>
      </c>
      <c r="U13" s="17">
        <f>L13*60+N13</f>
        <v>295.60000000000002</v>
      </c>
      <c r="V13"/>
      <c r="W13" s="58">
        <f>IF(J13&gt;0,(INT(POWER(18-J13,1.81)*25.4347)),0)</f>
        <v>520</v>
      </c>
      <c r="X13" s="58">
        <f>IF(K13&gt;0,(INT(POWER(82-K13,1.81)*1.53775)),0)</f>
        <v>397</v>
      </c>
      <c r="Y13" s="58">
        <f>IF(N13&lt;&gt;"",(INT(POWER(480-U13,1.85)*0.03768)),0)</f>
        <v>585</v>
      </c>
      <c r="Z13" s="58">
        <f>IF(O13&gt;0,(INT(POWER(O13-75,1.42)*0.8465)),0)</f>
        <v>480</v>
      </c>
      <c r="AA13" s="58">
        <f>IF(P13&gt;0,(INT(POWER(P13-220,1.4)*0.14354)),0)</f>
        <v>388</v>
      </c>
      <c r="AB13" s="58">
        <f>IF(Q13&gt;0,(INT(POWER(Q13-1.5,1.05)*51.39)),0)</f>
        <v>468</v>
      </c>
      <c r="AC13"/>
      <c r="AE13" s="189"/>
    </row>
    <row r="14" spans="1:1024" ht="12.75" customHeight="1" x14ac:dyDescent="0.2">
      <c r="B14" s="51"/>
      <c r="E14"/>
      <c r="F14"/>
      <c r="G14" s="25"/>
      <c r="H14" s="60">
        <f>H12</f>
        <v>7244</v>
      </c>
      <c r="J14"/>
      <c r="K14"/>
      <c r="L14"/>
      <c r="M14" s="52"/>
      <c r="N14"/>
      <c r="O14"/>
      <c r="P14"/>
      <c r="Q14"/>
      <c r="R14"/>
      <c r="S14" s="25"/>
      <c r="T14"/>
      <c r="U14"/>
      <c r="V14"/>
      <c r="W14"/>
      <c r="X14"/>
      <c r="Y14"/>
      <c r="Z14"/>
      <c r="AA14"/>
      <c r="AB14"/>
      <c r="AC14"/>
      <c r="AE14" s="189"/>
    </row>
    <row r="15" spans="1:1024" ht="12.75" customHeight="1" x14ac:dyDescent="0.2">
      <c r="B15" s="53" t="str">
        <f>IF(H15=0,"","3.")</f>
        <v>3.</v>
      </c>
      <c r="E15" s="11" t="s">
        <v>140</v>
      </c>
      <c r="F15"/>
      <c r="G15" s="54">
        <f>IF(H15=0,"",H15)</f>
        <v>5810</v>
      </c>
      <c r="H15" s="12">
        <f>SUM(W15:AB16)+AC15</f>
        <v>5810</v>
      </c>
      <c r="J15" s="86">
        <v>13.08</v>
      </c>
      <c r="K15" s="86">
        <v>58.42</v>
      </c>
      <c r="L15" s="107">
        <v>5</v>
      </c>
      <c r="M15" s="56" t="str">
        <f>IF(N15=0,"",":")</f>
        <v>:</v>
      </c>
      <c r="N15" s="86">
        <v>32.5</v>
      </c>
      <c r="O15" s="107">
        <v>138</v>
      </c>
      <c r="P15" s="107">
        <v>490</v>
      </c>
      <c r="Q15" s="86">
        <v>12.7</v>
      </c>
      <c r="R15" s="129">
        <v>2</v>
      </c>
      <c r="S15" s="57" t="str">
        <f>IF(T15=0,"",":")</f>
        <v>:</v>
      </c>
      <c r="T15" s="130">
        <v>32.299999999999997</v>
      </c>
      <c r="U15" s="17">
        <f>L15*60+N15</f>
        <v>332.5</v>
      </c>
      <c r="V15" s="17">
        <f>R15*60+T15</f>
        <v>152.30000000000001</v>
      </c>
      <c r="W15" s="58">
        <f>IF(J15&gt;0,(INT(POWER(18-J15,1.81)*25.4347)),0)</f>
        <v>454</v>
      </c>
      <c r="X15" s="58">
        <f>IF(K15&gt;0,(INT(POWER(82-K15,1.81)*1.53775)),0)</f>
        <v>469</v>
      </c>
      <c r="Y15" s="58">
        <f>IF(N15&lt;&gt;"",(INT(POWER(480-U15,1.85)*0.03768)),0)</f>
        <v>387</v>
      </c>
      <c r="Z15" s="58">
        <f>IF(O15&gt;0,(INT(POWER(O15-75,1.42)*0.8465)),0)</f>
        <v>303</v>
      </c>
      <c r="AA15" s="58">
        <f>IF(P15&gt;0,(INT(POWER(P15-220,1.4)*0.14354)),0)</f>
        <v>363</v>
      </c>
      <c r="AB15" s="58">
        <f>IF(Q15&gt;0,(INT(POWER(Q15-1.5,1.05)*51.39)),0)</f>
        <v>649</v>
      </c>
      <c r="AC15" s="58">
        <f>IF(T15&lt;&gt;"",(INT(POWER(305.5-V15,1.85)*0.08713)),0)</f>
        <v>961</v>
      </c>
      <c r="AE15" s="189"/>
    </row>
    <row r="16" spans="1:1024" ht="12.75" customHeight="1" x14ac:dyDescent="0.2">
      <c r="B16" s="51"/>
      <c r="E16" s="59"/>
      <c r="F16"/>
      <c r="G16" s="25"/>
      <c r="H16" s="60">
        <f>H15</f>
        <v>5810</v>
      </c>
      <c r="J16" s="86">
        <v>13.29</v>
      </c>
      <c r="K16" s="86">
        <v>61.48</v>
      </c>
      <c r="L16" s="107">
        <v>5</v>
      </c>
      <c r="M16" s="56" t="str">
        <f>IF(N16=0,"",":")</f>
        <v>:</v>
      </c>
      <c r="N16" s="86">
        <v>43.2</v>
      </c>
      <c r="O16" s="107">
        <v>130</v>
      </c>
      <c r="P16" s="107">
        <v>465</v>
      </c>
      <c r="Q16" s="86">
        <v>10.84</v>
      </c>
      <c r="R16">
        <v>2</v>
      </c>
      <c r="S16" s="57"/>
      <c r="T16" s="126">
        <v>47.66</v>
      </c>
      <c r="U16" s="17">
        <f>L16*60+N16</f>
        <v>343.2</v>
      </c>
      <c r="V16"/>
      <c r="W16" s="58">
        <f>IF(J16&gt;0,(INT(POWER(18-J16,1.81)*25.4347)),0)</f>
        <v>420</v>
      </c>
      <c r="X16" s="58">
        <f>IF(K16&gt;0,(INT(POWER(82-K16,1.81)*1.53775)),0)</f>
        <v>364</v>
      </c>
      <c r="Y16" s="58">
        <f>IF(N16&lt;&gt;"",(INT(POWER(480-U16,1.85)*0.03768)),0)</f>
        <v>337</v>
      </c>
      <c r="Z16" s="58">
        <f>IF(O16&gt;0,(INT(POWER(O16-75,1.42)*0.8465)),0)</f>
        <v>250</v>
      </c>
      <c r="AA16" s="58">
        <f>IF(P16&gt;0,(INT(POWER(P16-220,1.4)*0.14354)),0)</f>
        <v>317</v>
      </c>
      <c r="AB16" s="58">
        <f>IF(Q16&gt;0,(INT(POWER(Q16-1.5,1.05)*51.39)),0)</f>
        <v>536</v>
      </c>
      <c r="AC16"/>
      <c r="AE16" s="189"/>
    </row>
    <row r="17" spans="2:31" ht="12.75" customHeight="1" x14ac:dyDescent="0.2">
      <c r="B17" s="51"/>
      <c r="E17"/>
      <c r="F17"/>
      <c r="G17" s="25"/>
      <c r="H17" s="60">
        <f>H15</f>
        <v>5810</v>
      </c>
      <c r="J17"/>
      <c r="K17"/>
      <c r="L17"/>
      <c r="M17" s="52"/>
      <c r="N17"/>
      <c r="O17"/>
      <c r="P17"/>
      <c r="Q17"/>
      <c r="R17"/>
      <c r="S17" s="57"/>
      <c r="T17"/>
      <c r="U17"/>
      <c r="V17"/>
      <c r="W17"/>
      <c r="X17"/>
      <c r="Y17"/>
      <c r="Z17"/>
      <c r="AA17"/>
      <c r="AB17"/>
      <c r="AC17"/>
      <c r="AE17" s="189"/>
    </row>
    <row r="18" spans="2:31" ht="12.75" customHeight="1" x14ac:dyDescent="0.2">
      <c r="B18" s="53" t="str">
        <f>IF(H18=0,"","4.")</f>
        <v/>
      </c>
      <c r="E18" s="11"/>
      <c r="F18"/>
      <c r="G18" s="54" t="str">
        <f>IF(H18=0,"",H18)</f>
        <v/>
      </c>
      <c r="H18" s="12">
        <f>SUM(W18:AB19)+AC18</f>
        <v>0</v>
      </c>
      <c r="J18"/>
      <c r="K18"/>
      <c r="L18"/>
      <c r="M18" s="56" t="str">
        <f>IF(N18=0,"",":")</f>
        <v>:</v>
      </c>
      <c r="N18"/>
      <c r="O18" s="10"/>
      <c r="P18" s="10"/>
      <c r="Q18"/>
      <c r="R18"/>
      <c r="S18" s="61">
        <f>T16</f>
        <v>47.66</v>
      </c>
      <c r="T18"/>
      <c r="U18" s="17">
        <f>L18*60+N18</f>
        <v>0</v>
      </c>
      <c r="V18" s="17">
        <f>R18*60+T18</f>
        <v>0</v>
      </c>
      <c r="W18" s="58">
        <f>IF(J18&gt;0,(INT(POWER(18-J18,1.81)*25.4347)),0)</f>
        <v>0</v>
      </c>
      <c r="X18" s="58">
        <f>IF(K18&gt;0,(INT(POWER(82-K18,1.81)*1.53775)),0)</f>
        <v>0</v>
      </c>
      <c r="Y18" s="58">
        <f>IF(N18&lt;&gt;"",(INT(POWER(480-U18,1.85)*0.03768)),0)</f>
        <v>0</v>
      </c>
      <c r="Z18" s="58">
        <f>IF(O18&gt;0,(INT(POWER(O18-75,1.42)*0.8465)),0)</f>
        <v>0</v>
      </c>
      <c r="AA18" s="58">
        <f>IF(P18&gt;0,(INT(POWER(P18-220,1.4)*0.14354)),0)</f>
        <v>0</v>
      </c>
      <c r="AB18" s="58">
        <f>IF(Q18&gt;0,(INT(POWER(Q18-1.5,1.05)*51.39)),0)</f>
        <v>0</v>
      </c>
      <c r="AC18" s="58">
        <f>IF(T18&lt;&gt;"",(INT(POWER(305.5-V18,1.85)*0.08713)),0)</f>
        <v>0</v>
      </c>
      <c r="AE18" s="189"/>
    </row>
    <row r="19" spans="2:31" ht="12.75" customHeight="1" x14ac:dyDescent="0.2">
      <c r="B19" s="51"/>
      <c r="E19" s="59"/>
      <c r="F19"/>
      <c r="G19" s="25"/>
      <c r="H19" s="60">
        <f>H18</f>
        <v>0</v>
      </c>
      <c r="J19"/>
      <c r="K19"/>
      <c r="L19"/>
      <c r="M19" s="56" t="str">
        <f>IF(N19=0,"",":")</f>
        <v>:</v>
      </c>
      <c r="N19"/>
      <c r="O19" s="10"/>
      <c r="P19" s="10"/>
      <c r="Q19"/>
      <c r="R19"/>
      <c r="S19" s="57" t="str">
        <f>IF(T19=0,"",":")</f>
        <v>:</v>
      </c>
      <c r="T19"/>
      <c r="U19" s="17">
        <f>L19*60+N19</f>
        <v>0</v>
      </c>
      <c r="V19"/>
      <c r="W19" s="58">
        <f>IF(J19&gt;0,(INT(POWER(18-J19,1.81)*25.4347)),0)</f>
        <v>0</v>
      </c>
      <c r="X19" s="58">
        <f>IF(K19&gt;0,(INT(POWER(82-K19,1.81)*1.53775)),0)</f>
        <v>0</v>
      </c>
      <c r="Y19" s="58">
        <f>IF(N19&lt;&gt;"",(INT(POWER(480-U19,1.85)*0.03768)),0)</f>
        <v>0</v>
      </c>
      <c r="Z19" s="58">
        <f>IF(O19&gt;0,(INT(POWER(O19-75,1.42)*0.8465)),0)</f>
        <v>0</v>
      </c>
      <c r="AA19" s="58">
        <f>IF(P19&gt;0,(INT(POWER(P19-220,1.4)*0.14354)),0)</f>
        <v>0</v>
      </c>
      <c r="AB19" s="58">
        <f>IF(Q19&gt;0,(INT(POWER(Q19-1.5,1.05)*51.39)),0)</f>
        <v>0</v>
      </c>
      <c r="AC19"/>
      <c r="AE19" s="189"/>
    </row>
    <row r="20" spans="2:31" ht="12.75" customHeight="1" x14ac:dyDescent="0.2">
      <c r="B20" s="51"/>
      <c r="E20"/>
      <c r="F20"/>
      <c r="G20" s="25"/>
      <c r="H20" s="60">
        <f>H18</f>
        <v>0</v>
      </c>
      <c r="J20"/>
      <c r="K20"/>
      <c r="L20"/>
      <c r="M20" s="52"/>
      <c r="N20"/>
      <c r="O20"/>
      <c r="P20"/>
      <c r="Q20"/>
      <c r="R20"/>
      <c r="S20" s="25"/>
      <c r="T20"/>
      <c r="U20"/>
      <c r="V20"/>
      <c r="W20"/>
      <c r="X20"/>
      <c r="Y20"/>
      <c r="Z20"/>
      <c r="AA20"/>
      <c r="AB20"/>
      <c r="AC20"/>
      <c r="AE20" s="189"/>
    </row>
    <row r="21" spans="2:31" ht="12.75" customHeight="1" x14ac:dyDescent="0.2">
      <c r="B21" s="53" t="str">
        <f>IF(H21=0,"","5.")</f>
        <v/>
      </c>
      <c r="E21" s="11"/>
      <c r="F21"/>
      <c r="G21" s="54" t="str">
        <f>IF(H21=0,"",H21)</f>
        <v/>
      </c>
      <c r="H21" s="12">
        <f>SUM(W21:AB22)+AC21</f>
        <v>0</v>
      </c>
      <c r="J21" s="55"/>
      <c r="K21" s="55"/>
      <c r="L21"/>
      <c r="M21" s="56" t="str">
        <f>IF(N21=0,"",":")</f>
        <v>:</v>
      </c>
      <c r="N21"/>
      <c r="O21" s="10"/>
      <c r="P21" s="10"/>
      <c r="Q21"/>
      <c r="R21"/>
      <c r="S21" s="57" t="str">
        <f>IF(T21=0,"",":")</f>
        <v>:</v>
      </c>
      <c r="T21"/>
      <c r="U21" s="17">
        <f>L21*60+N21</f>
        <v>0</v>
      </c>
      <c r="V21" s="17">
        <f>R21*60+T21</f>
        <v>0</v>
      </c>
      <c r="W21" s="58">
        <f>IF(J21&gt;0,(INT(POWER(18-J21,1.81)*25.4347)),0)</f>
        <v>0</v>
      </c>
      <c r="X21" s="58">
        <f>IF(K21&gt;0,(INT(POWER(82-K21,1.81)*1.53775)),0)</f>
        <v>0</v>
      </c>
      <c r="Y21" s="58">
        <f>IF(N21&lt;&gt;"",(INT(POWER(480-U21,1.85)*0.03768)),0)</f>
        <v>0</v>
      </c>
      <c r="Z21" s="58">
        <f>IF(O21&gt;0,(INT(POWER(O21-75,1.42)*0.8465)),0)</f>
        <v>0</v>
      </c>
      <c r="AA21" s="58">
        <f>IF(P21&gt;0,(INT(POWER(P21-220,1.4)*0.14354)),0)</f>
        <v>0</v>
      </c>
      <c r="AB21" s="58">
        <f>IF(Q21&gt;0,(INT(POWER(Q21-1.5,1.05)*51.39)),0)</f>
        <v>0</v>
      </c>
      <c r="AC21" s="58">
        <f>IF(T21&lt;&gt;"",(INT(POWER(305.5-V21,1.85)*0.08713)),0)</f>
        <v>0</v>
      </c>
      <c r="AE21" s="189"/>
    </row>
    <row r="22" spans="2:31" ht="12.75" customHeight="1" x14ac:dyDescent="0.2">
      <c r="B22" s="51"/>
      <c r="E22" s="59"/>
      <c r="F22"/>
      <c r="G22" s="25"/>
      <c r="H22" s="60">
        <f>H21</f>
        <v>0</v>
      </c>
      <c r="J22" s="55"/>
      <c r="K22" s="55"/>
      <c r="L22"/>
      <c r="M22" s="56" t="str">
        <f>IF(N22=0,"",":")</f>
        <v>:</v>
      </c>
      <c r="N22"/>
      <c r="O22" s="10"/>
      <c r="P22" s="10"/>
      <c r="Q22"/>
      <c r="R22"/>
      <c r="S22" s="57" t="str">
        <f>IF(T22=0,"",":")</f>
        <v>:</v>
      </c>
      <c r="T22"/>
      <c r="U22" s="17">
        <f>L22*60+N22</f>
        <v>0</v>
      </c>
      <c r="V22"/>
      <c r="W22" s="58">
        <f>IF(J22&gt;0,(INT(POWER(18-J22,1.81)*25.4347)),0)</f>
        <v>0</v>
      </c>
      <c r="X22" s="58">
        <f>IF(K22&gt;0,(INT(POWER(82-K22,1.81)*1.53775)),0)</f>
        <v>0</v>
      </c>
      <c r="Y22" s="58">
        <f>IF(N22&lt;&gt;"",(INT(POWER(480-U22,1.85)*0.03768)),0)</f>
        <v>0</v>
      </c>
      <c r="Z22" s="58">
        <f>IF(O22&gt;0,(INT(POWER(O22-75,1.42)*0.8465)),0)</f>
        <v>0</v>
      </c>
      <c r="AA22" s="58">
        <f>IF(P22&gt;0,(INT(POWER(P22-220,1.4)*0.14354)),0)</f>
        <v>0</v>
      </c>
      <c r="AB22" s="58">
        <f>IF(Q22&gt;0,(INT(POWER(Q22-1.5,1.05)*51.39)),0)</f>
        <v>0</v>
      </c>
      <c r="AC22"/>
      <c r="AE22" s="189"/>
    </row>
    <row r="23" spans="2:31" ht="12.75" customHeight="1" x14ac:dyDescent="0.2">
      <c r="B23" s="51"/>
      <c r="E23"/>
      <c r="F23"/>
      <c r="G23" s="25"/>
      <c r="H23" s="60">
        <f>H21</f>
        <v>0</v>
      </c>
      <c r="J23"/>
      <c r="K23"/>
      <c r="L23"/>
      <c r="M23" s="52"/>
      <c r="N23"/>
      <c r="O23"/>
      <c r="P23"/>
      <c r="Q23"/>
      <c r="R23"/>
      <c r="S23" s="25"/>
      <c r="T23"/>
      <c r="U23"/>
      <c r="V23"/>
      <c r="W23"/>
      <c r="X23"/>
      <c r="Y23"/>
      <c r="Z23"/>
      <c r="AA23"/>
      <c r="AB23"/>
      <c r="AC23"/>
      <c r="AE23" s="189"/>
    </row>
    <row r="24" spans="2:31" ht="12.75" customHeight="1" x14ac:dyDescent="0.2">
      <c r="B24" s="53" t="str">
        <f>IF(H24=0,"","6.")</f>
        <v/>
      </c>
      <c r="E24" s="11"/>
      <c r="F24"/>
      <c r="G24" s="54" t="str">
        <f>IF(H24=0,"",H24)</f>
        <v/>
      </c>
      <c r="H24" s="12">
        <f>SUM(W24:AB25)+AC24</f>
        <v>0</v>
      </c>
      <c r="J24"/>
      <c r="K24"/>
      <c r="L24"/>
      <c r="M24" s="56" t="str">
        <f>IF(N24=0,"",":")</f>
        <v>:</v>
      </c>
      <c r="N24"/>
      <c r="O24" s="10"/>
      <c r="P24" s="10"/>
      <c r="Q24"/>
      <c r="R24"/>
      <c r="S24" s="57" t="str">
        <f>IF(T24=0,"",":")</f>
        <v>:</v>
      </c>
      <c r="T24"/>
      <c r="U24" s="17">
        <f>L24*60+N24</f>
        <v>0</v>
      </c>
      <c r="V24" s="17">
        <f>R24*60+T24</f>
        <v>0</v>
      </c>
      <c r="W24" s="58">
        <f>IF(J24&gt;0,(INT(POWER(18-J24,1.81)*25.4347)),0)</f>
        <v>0</v>
      </c>
      <c r="X24" s="58">
        <f>IF(K24&gt;0,(INT(POWER(82-K24,1.81)*1.53775)),0)</f>
        <v>0</v>
      </c>
      <c r="Y24" s="58">
        <f>IF(N24&lt;&gt;"",(INT(POWER(480-U24,1.85)*0.03768)),0)</f>
        <v>0</v>
      </c>
      <c r="Z24" s="58">
        <f>IF(O24&gt;0,(INT(POWER(O24-75,1.42)*0.8465)),0)</f>
        <v>0</v>
      </c>
      <c r="AA24" s="58">
        <f>IF(P24&gt;0,(INT(POWER(P24-220,1.4)*0.14354)),0)</f>
        <v>0</v>
      </c>
      <c r="AB24" s="58">
        <f>IF(Q24&gt;0,(INT(POWER(Q24-1.5,1.05)*51.39)),0)</f>
        <v>0</v>
      </c>
      <c r="AC24" s="58">
        <f>IF(T24&lt;&gt;"",(INT(POWER(305.5-V24,1.85)*0.08713)),0)</f>
        <v>0</v>
      </c>
      <c r="AE24" s="189"/>
    </row>
    <row r="25" spans="2:31" ht="12.75" customHeight="1" x14ac:dyDescent="0.2">
      <c r="B25" s="51"/>
      <c r="E25" s="59"/>
      <c r="F25"/>
      <c r="G25" s="25"/>
      <c r="H25" s="60">
        <f>H24</f>
        <v>0</v>
      </c>
      <c r="J25"/>
      <c r="K25"/>
      <c r="L25"/>
      <c r="M25" s="56" t="str">
        <f>IF(N25=0,"",":")</f>
        <v>:</v>
      </c>
      <c r="N25"/>
      <c r="O25" s="10"/>
      <c r="P25" s="10"/>
      <c r="Q25"/>
      <c r="R25"/>
      <c r="S25" s="57" t="str">
        <f>IF(T25=0,"",":")</f>
        <v>:</v>
      </c>
      <c r="T25"/>
      <c r="U25" s="17">
        <f>L25*60+N25</f>
        <v>0</v>
      </c>
      <c r="V25"/>
      <c r="W25" s="58">
        <f>IF(J25&gt;0,(INT(POWER(18-J25,1.81)*25.4347)),0)</f>
        <v>0</v>
      </c>
      <c r="X25" s="58">
        <f>IF(K25&gt;0,(INT(POWER(82-K25,1.81)*1.53775)),0)</f>
        <v>0</v>
      </c>
      <c r="Y25" s="58">
        <f>IF(N25&lt;&gt;"",(INT(POWER(480-U25,1.85)*0.03768)),0)</f>
        <v>0</v>
      </c>
      <c r="Z25" s="58">
        <f>IF(O25&gt;0,(INT(POWER(O25-75,1.42)*0.8465)),0)</f>
        <v>0</v>
      </c>
      <c r="AA25" s="58">
        <f>IF(P25&gt;0,(INT(POWER(P25-220,1.4)*0.14354)),0)</f>
        <v>0</v>
      </c>
      <c r="AB25" s="58">
        <f>IF(Q25&gt;0,(INT(POWER(Q25-1.5,1.05)*51.39)),0)</f>
        <v>0</v>
      </c>
      <c r="AC25"/>
      <c r="AE25" s="189"/>
    </row>
    <row r="26" spans="2:31" ht="12.75" customHeight="1" x14ac:dyDescent="0.2">
      <c r="B26" s="51"/>
      <c r="E26"/>
      <c r="F26"/>
      <c r="G26" s="25"/>
      <c r="H26" s="60" t="str">
        <f>#REF!</f>
        <v>0</v>
      </c>
      <c r="J26"/>
      <c r="K26"/>
      <c r="L26"/>
      <c r="M26" s="52"/>
      <c r="N26"/>
      <c r="O26"/>
      <c r="P26"/>
      <c r="Q26"/>
      <c r="R26"/>
      <c r="S26" s="25"/>
      <c r="T26"/>
      <c r="U26"/>
      <c r="V26"/>
      <c r="W26"/>
      <c r="X26"/>
      <c r="Y26"/>
      <c r="Z26"/>
      <c r="AA26"/>
      <c r="AB26"/>
      <c r="AC26"/>
      <c r="AE26" s="189"/>
    </row>
    <row r="27" spans="2:31" ht="12.75" customHeight="1" x14ac:dyDescent="0.2">
      <c r="B27" s="53" t="str">
        <f>IF(H27=0,"","9.")</f>
        <v/>
      </c>
      <c r="E27" s="11"/>
      <c r="F27"/>
      <c r="G27" s="54" t="str">
        <f>IF(H27=0,"",H27)</f>
        <v/>
      </c>
      <c r="H27" s="12">
        <f>SUM(W27:AB28)+AC27</f>
        <v>0</v>
      </c>
      <c r="J27" s="55"/>
      <c r="K27" s="55"/>
      <c r="L27"/>
      <c r="M27" s="56" t="str">
        <f>IF(N27=0,"",":")</f>
        <v>:</v>
      </c>
      <c r="N27"/>
      <c r="O27" s="10"/>
      <c r="P27" s="10"/>
      <c r="Q27"/>
      <c r="R27"/>
      <c r="S27" s="57" t="str">
        <f>IF(T27=0,"",":")</f>
        <v>:</v>
      </c>
      <c r="T27"/>
      <c r="U27" s="17">
        <f>L27*60+N27</f>
        <v>0</v>
      </c>
      <c r="V27" s="17">
        <f>R27*60+T27</f>
        <v>0</v>
      </c>
      <c r="W27" s="58">
        <f>IF(J27&gt;0,(INT(POWER(18-J27,1.81)*25.4347)),0)</f>
        <v>0</v>
      </c>
      <c r="X27" s="58">
        <f>IF(K27&gt;0,(INT(POWER(82-K27,1.81)*1.53775)),0)</f>
        <v>0</v>
      </c>
      <c r="Y27" s="58">
        <f>IF(N27&lt;&gt;"",(INT(POWER(480-U27,1.85)*0.03768)),0)</f>
        <v>0</v>
      </c>
      <c r="Z27" s="58">
        <f>IF(O27&gt;0,(INT(POWER(O27-75,1.42)*0.8465)),0)</f>
        <v>0</v>
      </c>
      <c r="AA27" s="58">
        <f>IF(P27&gt;0,(INT(POWER(P27-220,1.4)*0.14354)),0)</f>
        <v>0</v>
      </c>
      <c r="AB27" s="58">
        <f>IF(Q27&gt;0,(INT(POWER(Q27-1.5,1.05)*51.39)),0)</f>
        <v>0</v>
      </c>
      <c r="AC27" s="58">
        <f>IF(T27&lt;&gt;"",(INT(POWER(305.5-V27,1.85)*0.08713)),0)</f>
        <v>0</v>
      </c>
    </row>
    <row r="28" spans="2:31" ht="12.75" customHeight="1" x14ac:dyDescent="0.2">
      <c r="B28" s="51"/>
      <c r="E28" s="59"/>
      <c r="F28"/>
      <c r="G28" s="25"/>
      <c r="H28" s="60">
        <f>H27</f>
        <v>0</v>
      </c>
      <c r="J28" s="55"/>
      <c r="K28" s="55"/>
      <c r="L28"/>
      <c r="M28" s="56" t="str">
        <f>IF(N28=0,"",":")</f>
        <v>:</v>
      </c>
      <c r="N28"/>
      <c r="O28" s="10"/>
      <c r="P28" s="10"/>
      <c r="Q28"/>
      <c r="R28"/>
      <c r="S28" s="57" t="str">
        <f>IF(T28=0,"",":")</f>
        <v>:</v>
      </c>
      <c r="T28"/>
      <c r="U28" s="17">
        <f>L28*60+N28</f>
        <v>0</v>
      </c>
      <c r="V28"/>
      <c r="W28" s="58">
        <f>IF(J28&gt;0,(INT(POWER(18-J28,1.81)*25.4347)),0)</f>
        <v>0</v>
      </c>
      <c r="X28" s="58">
        <f>IF(K28&gt;0,(INT(POWER(82-K28,1.81)*1.53775)),0)</f>
        <v>0</v>
      </c>
      <c r="Y28" s="58">
        <f>IF(N28&lt;&gt;"",(INT(POWER(480-U28,1.85)*0.03768)),0)</f>
        <v>0</v>
      </c>
      <c r="Z28" s="58">
        <f>IF(O28&gt;0,(INT(POWER(O28-75,1.42)*0.8465)),0)</f>
        <v>0</v>
      </c>
      <c r="AA28" s="58">
        <f>IF(P28&gt;0,(INT(POWER(P28-220,1.4)*0.14354)),0)</f>
        <v>0</v>
      </c>
      <c r="AB28" s="58">
        <f>IF(Q28&gt;0,(INT(POWER(Q28-1.5,1.05)*51.39)),0)</f>
        <v>0</v>
      </c>
      <c r="AC28"/>
    </row>
    <row r="29" spans="2:31" ht="12.75" customHeight="1" x14ac:dyDescent="0.2">
      <c r="B29" s="51"/>
      <c r="E29"/>
      <c r="F29"/>
      <c r="G29" s="25"/>
      <c r="H29" s="60">
        <f>H27</f>
        <v>0</v>
      </c>
      <c r="J29" s="55"/>
      <c r="K29" s="55"/>
      <c r="L29"/>
      <c r="M29" s="52"/>
      <c r="N29"/>
      <c r="O29" s="10"/>
      <c r="P29" s="10"/>
      <c r="Q29"/>
      <c r="R29"/>
      <c r="S29" s="25"/>
      <c r="T29"/>
      <c r="U29"/>
      <c r="V29"/>
      <c r="W29"/>
      <c r="X29"/>
      <c r="Y29"/>
      <c r="Z29"/>
      <c r="AA29"/>
      <c r="AB29"/>
      <c r="AC29"/>
    </row>
    <row r="30" spans="2:31" ht="12.75" customHeight="1" x14ac:dyDescent="0.2">
      <c r="B30" s="53" t="str">
        <f>IF(H30=0,"","10.")</f>
        <v/>
      </c>
      <c r="E30" s="11"/>
      <c r="G30" s="54" t="str">
        <f>IF(H30=0,"",H30)</f>
        <v/>
      </c>
      <c r="H30" s="12">
        <f>SUM(W30:AB31)+AC30</f>
        <v>0</v>
      </c>
      <c r="J30" s="55"/>
      <c r="K30" s="55"/>
      <c r="M30" s="56" t="str">
        <f>IF(N30=0,"",":")</f>
        <v>:</v>
      </c>
      <c r="O30" s="10"/>
      <c r="P30" s="10"/>
      <c r="S30" s="57" t="str">
        <f>IF(T30=0,"",":")</f>
        <v>:</v>
      </c>
      <c r="U30" s="17">
        <f>L30*60+N30</f>
        <v>0</v>
      </c>
      <c r="V30" s="17">
        <f>R30*60+T30</f>
        <v>0</v>
      </c>
      <c r="W30" s="58">
        <f>IF(J30&gt;0,(INT(POWER(18-J30,1.81)*25.4347)),0)</f>
        <v>0</v>
      </c>
      <c r="X30" s="58">
        <f>IF(K30&gt;0,(INT(POWER(82-K30,1.81)*1.53775)),0)</f>
        <v>0</v>
      </c>
      <c r="Y30" s="58">
        <f>IF(N30&lt;&gt;"",(INT(POWER(480-U30,1.85)*0.03768)),0)</f>
        <v>0</v>
      </c>
      <c r="Z30" s="58">
        <f>IF(O30&gt;0,(INT(POWER(O30-75,1.42)*0.8465)),0)</f>
        <v>0</v>
      </c>
      <c r="AA30" s="58">
        <f>IF(P30&gt;0,(INT(POWER(P30-220,1.4)*0.14354)),0)</f>
        <v>0</v>
      </c>
      <c r="AB30" s="58">
        <f>IF(Q30&gt;0,(INT(POWER(Q30-1.5,1.05)*51.39)),0)</f>
        <v>0</v>
      </c>
      <c r="AC30" s="58">
        <f>IF(T30&lt;&gt;"",(INT(POWER(305.5-V30,1.85)*0.08713)),0)</f>
        <v>0</v>
      </c>
    </row>
    <row r="31" spans="2:31" ht="12.75" customHeight="1" x14ac:dyDescent="0.2">
      <c r="B31" s="51"/>
      <c r="E31" s="59"/>
      <c r="G31" s="25"/>
      <c r="H31" s="60">
        <f>H30</f>
        <v>0</v>
      </c>
      <c r="J31" s="55"/>
      <c r="K31" s="55"/>
      <c r="M31" s="56" t="str">
        <f>IF(N31=0,"",":")</f>
        <v>:</v>
      </c>
      <c r="O31" s="10"/>
      <c r="P31" s="10"/>
      <c r="S31" s="57" t="str">
        <f>IF(T31=0,"",":")</f>
        <v>:</v>
      </c>
      <c r="U31" s="17">
        <f>L31*60+N31</f>
        <v>0</v>
      </c>
      <c r="V31"/>
      <c r="W31" s="58">
        <f>IF(J31&gt;0,(INT(POWER(18-J31,1.81)*25.4347)),0)</f>
        <v>0</v>
      </c>
      <c r="X31" s="58">
        <f>IF(K31&gt;0,(INT(POWER(82-K31,1.81)*1.53775)),0)</f>
        <v>0</v>
      </c>
      <c r="Y31" s="58">
        <f>IF(N31&lt;&gt;"",(INT(POWER(480-U31,1.85)*0.03768)),0)</f>
        <v>0</v>
      </c>
      <c r="Z31" s="58">
        <f>IF(O31&gt;0,(INT(POWER(O31-75,1.42)*0.8465)),0)</f>
        <v>0</v>
      </c>
      <c r="AA31" s="58">
        <f>IF(P31&gt;0,(INT(POWER(P31-220,1.4)*0.14354)),0)</f>
        <v>0</v>
      </c>
      <c r="AB31" s="58">
        <f>IF(Q31&gt;0,(INT(POWER(Q31-1.5,1.05)*51.39)),0)</f>
        <v>0</v>
      </c>
      <c r="AC31"/>
    </row>
    <row r="32" spans="2:31" ht="12.75" customHeight="1" x14ac:dyDescent="0.2">
      <c r="B32" s="51"/>
      <c r="G32" s="25"/>
      <c r="H32" s="60">
        <f>H30</f>
        <v>0</v>
      </c>
      <c r="M32" s="52"/>
      <c r="S32" s="25"/>
      <c r="U32"/>
      <c r="V32"/>
      <c r="W32"/>
      <c r="X32"/>
      <c r="Y32"/>
      <c r="Z32"/>
      <c r="AA32"/>
      <c r="AB32"/>
      <c r="AC32"/>
    </row>
    <row r="33" spans="2:29" ht="12.75" customHeight="1" x14ac:dyDescent="0.2">
      <c r="B33" s="53" t="str">
        <f>IF(H33=0,"","11.")</f>
        <v/>
      </c>
      <c r="G33" s="54" t="str">
        <f>IF(H33=0,"",H33)</f>
        <v/>
      </c>
      <c r="H33" s="12">
        <f>SUM(W33:AB34)+AC33</f>
        <v>0</v>
      </c>
      <c r="M33" s="56" t="str">
        <f>IF(N33=0,"",":")</f>
        <v>:</v>
      </c>
      <c r="S33" s="57" t="str">
        <f>IF(T33=0,"",":")</f>
        <v>:</v>
      </c>
      <c r="U33" s="17">
        <f>L33*60+N33</f>
        <v>0</v>
      </c>
      <c r="V33" s="17">
        <f>R33*60+T33</f>
        <v>0</v>
      </c>
      <c r="W33" s="58">
        <f>IF(J33&gt;0,(INT(POWER(18-J33,1.81)*25.4347)),0)</f>
        <v>0</v>
      </c>
      <c r="X33" s="58">
        <f>IF(K33&gt;0,(INT(POWER(82-K33,1.81)*1.53775)),0)</f>
        <v>0</v>
      </c>
      <c r="Y33" s="58">
        <f>IF(N33&lt;&gt;"",(INT(POWER(480-U33,1.85)*0.03768)),0)</f>
        <v>0</v>
      </c>
      <c r="Z33" s="58">
        <f>IF(O33&gt;0,(INT(POWER(O33-75,1.42)*0.8465)),0)</f>
        <v>0</v>
      </c>
      <c r="AA33" s="58">
        <f>IF(P33&gt;0,(INT(POWER(P33-220,1.4)*0.14354)),0)</f>
        <v>0</v>
      </c>
      <c r="AB33" s="58">
        <f>IF(Q33&gt;0,(INT(POWER(Q33-1.5,1.05)*51.39)),0)</f>
        <v>0</v>
      </c>
      <c r="AC33" s="58">
        <f>IF(T33&lt;&gt;"",(INT(POWER(305.5-V33,1.85)*0.08713)),0)</f>
        <v>0</v>
      </c>
    </row>
    <row r="34" spans="2:29" ht="12.75" customHeight="1" x14ac:dyDescent="0.2">
      <c r="B34" s="51"/>
      <c r="G34" s="25"/>
      <c r="H34" s="60">
        <f>H33</f>
        <v>0</v>
      </c>
      <c r="M34" s="56" t="str">
        <f>IF(N34=0,"",":")</f>
        <v>:</v>
      </c>
      <c r="S34" s="57" t="str">
        <f>IF(T34=0,"",":")</f>
        <v>:</v>
      </c>
      <c r="U34" s="17">
        <f>L34*60+N34</f>
        <v>0</v>
      </c>
      <c r="V34"/>
      <c r="W34" s="58">
        <f>IF(J34&gt;0,(INT(POWER(18-J34,1.81)*25.4347)),0)</f>
        <v>0</v>
      </c>
      <c r="X34" s="58">
        <f>IF(K34&gt;0,(INT(POWER(82-K34,1.81)*1.53775)),0)</f>
        <v>0</v>
      </c>
      <c r="Y34" s="58">
        <f>IF(N34&lt;&gt;"",(INT(POWER(480-U34,1.85)*0.03768)),0)</f>
        <v>0</v>
      </c>
      <c r="Z34" s="58">
        <f>IF(O34&gt;0,(INT(POWER(O34-75,1.42)*0.8465)),0)</f>
        <v>0</v>
      </c>
      <c r="AA34" s="58">
        <f>IF(P34&gt;0,(INT(POWER(P34-220,1.4)*0.14354)),0)</f>
        <v>0</v>
      </c>
      <c r="AB34" s="58">
        <f>IF(Q34&gt;0,(INT(POWER(Q34-1.5,1.05)*51.39)),0)</f>
        <v>0</v>
      </c>
      <c r="AC34"/>
    </row>
    <row r="35" spans="2:29" ht="12.75" customHeight="1" x14ac:dyDescent="0.2">
      <c r="B35" s="51"/>
      <c r="G35" s="25"/>
      <c r="H35" s="60">
        <f>H33</f>
        <v>0</v>
      </c>
      <c r="M35" s="52"/>
      <c r="S35" s="25"/>
      <c r="U35"/>
      <c r="V35"/>
      <c r="W35"/>
      <c r="X35"/>
      <c r="Y35"/>
      <c r="Z35"/>
      <c r="AA35"/>
      <c r="AB35"/>
      <c r="AC35"/>
    </row>
    <row r="36" spans="2:29" ht="12.75" customHeight="1" x14ac:dyDescent="0.2">
      <c r="B36" s="53" t="str">
        <f>IF(H36=0,"","12.")</f>
        <v/>
      </c>
      <c r="G36" s="54" t="str">
        <f>IF(H36=0,"",H36)</f>
        <v/>
      </c>
      <c r="H36" s="12">
        <f>SUM(W36:AB37)+AC36</f>
        <v>0</v>
      </c>
      <c r="M36" s="56" t="str">
        <f>IF(N36=0,"",":")</f>
        <v>:</v>
      </c>
      <c r="S36" s="57" t="str">
        <f>IF(T36=0,"",":")</f>
        <v>:</v>
      </c>
      <c r="U36" s="17">
        <f>L36*60+N36</f>
        <v>0</v>
      </c>
      <c r="V36" s="17">
        <f>R36*60+T36</f>
        <v>0</v>
      </c>
      <c r="W36" s="58">
        <f>IF(J36&gt;0,(INT(POWER(18-J36,1.81)*25.4347)),0)</f>
        <v>0</v>
      </c>
      <c r="X36" s="58">
        <f>IF(K36&gt;0,(INT(POWER(82-K36,1.81)*1.53775)),0)</f>
        <v>0</v>
      </c>
      <c r="Y36" s="58">
        <f>IF(N36&lt;&gt;"",(INT(POWER(480-U36,1.85)*0.03768)),0)</f>
        <v>0</v>
      </c>
      <c r="Z36" s="58">
        <f>IF(O36&gt;0,(INT(POWER(O36-75,1.42)*0.8465)),0)</f>
        <v>0</v>
      </c>
      <c r="AA36" s="58">
        <f>IF(P36&gt;0,(INT(POWER(P36-220,1.4)*0.14354)),0)</f>
        <v>0</v>
      </c>
      <c r="AB36" s="58">
        <f>IF(Q36&gt;0,(INT(POWER(Q36-1.5,1.05)*51.39)),0)</f>
        <v>0</v>
      </c>
      <c r="AC36" s="58">
        <f>IF(T36&lt;&gt;"",(INT(POWER(305.5-V36,1.85)*0.08713)),0)</f>
        <v>0</v>
      </c>
    </row>
    <row r="37" spans="2:29" ht="12.75" customHeight="1" x14ac:dyDescent="0.2">
      <c r="B37" s="51"/>
      <c r="G37" s="25"/>
      <c r="H37" s="60">
        <f>H36</f>
        <v>0</v>
      </c>
      <c r="M37" s="56" t="str">
        <f>IF(N37=0,"",":")</f>
        <v>:</v>
      </c>
      <c r="S37" s="57" t="str">
        <f>IF(T37=0,"",":")</f>
        <v>:</v>
      </c>
      <c r="U37" s="17">
        <f>L37*60+N37</f>
        <v>0</v>
      </c>
      <c r="V37"/>
      <c r="W37" s="58">
        <f>IF(J37&gt;0,(INT(POWER(18-J37,1.81)*25.4347)),0)</f>
        <v>0</v>
      </c>
      <c r="X37" s="58">
        <f>IF(K37&gt;0,(INT(POWER(82-K37,1.81)*1.53775)),0)</f>
        <v>0</v>
      </c>
      <c r="Y37" s="58">
        <f>IF(N37&lt;&gt;"",(INT(POWER(480-U37,1.85)*0.03768)),0)</f>
        <v>0</v>
      </c>
      <c r="Z37" s="58">
        <f>IF(O37&gt;0,(INT(POWER(O37-75,1.42)*0.8465)),0)</f>
        <v>0</v>
      </c>
      <c r="AA37" s="58">
        <f>IF(P37&gt;0,(INT(POWER(P37-220,1.4)*0.14354)),0)</f>
        <v>0</v>
      </c>
      <c r="AB37" s="58">
        <f>IF(Q37&gt;0,(INT(POWER(Q37-1.5,1.05)*51.39)),0)</f>
        <v>0</v>
      </c>
      <c r="AC37"/>
    </row>
    <row r="38" spans="2:29" ht="12.75" customHeight="1" x14ac:dyDescent="0.2">
      <c r="B38" s="51"/>
      <c r="G38" s="25"/>
      <c r="H38" s="60">
        <f>H36</f>
        <v>0</v>
      </c>
      <c r="M38" s="52"/>
      <c r="S38" s="25"/>
      <c r="U38"/>
      <c r="V38"/>
      <c r="W38"/>
      <c r="X38"/>
      <c r="Y38"/>
      <c r="Z38"/>
      <c r="AA38"/>
      <c r="AB38"/>
      <c r="AC38"/>
    </row>
    <row r="39" spans="2:29" ht="12.75" customHeight="1" x14ac:dyDescent="0.2">
      <c r="B39" s="53" t="str">
        <f>IF(H39=0,"","13.")</f>
        <v/>
      </c>
      <c r="G39" s="54" t="str">
        <f>IF(H39=0,"",H39)</f>
        <v/>
      </c>
      <c r="H39" s="12">
        <f>SUM(W39:AB40)+AC39</f>
        <v>0</v>
      </c>
      <c r="M39" s="56" t="str">
        <f>IF(N39=0,"",":")</f>
        <v>:</v>
      </c>
      <c r="S39" s="57" t="str">
        <f>IF(T39=0,"",":")</f>
        <v>:</v>
      </c>
      <c r="U39" s="17">
        <f>L39*60+N39</f>
        <v>0</v>
      </c>
      <c r="V39" s="17">
        <f>R39*60+T39</f>
        <v>0</v>
      </c>
      <c r="W39" s="58">
        <f>IF(J39&gt;0,(INT(POWER(18-J39,1.81)*25.4347)),0)</f>
        <v>0</v>
      </c>
      <c r="X39" s="58">
        <f>IF(K39&gt;0,(INT(POWER(82-K39,1.81)*1.53775)),0)</f>
        <v>0</v>
      </c>
      <c r="Y39" s="58">
        <f>IF(N39&lt;&gt;"",(INT(POWER(480-U39,1.85)*0.03768)),0)</f>
        <v>0</v>
      </c>
      <c r="Z39" s="58">
        <f>IF(O39&gt;0,(INT(POWER(O39-75,1.42)*0.8465)),0)</f>
        <v>0</v>
      </c>
      <c r="AA39" s="58">
        <f>IF(P39&gt;0,(INT(POWER(P39-220,1.4)*0.14354)),0)</f>
        <v>0</v>
      </c>
      <c r="AB39" s="58">
        <f>IF(Q39&gt;0,(INT(POWER(Q39-1.5,1.05)*51.39)),0)</f>
        <v>0</v>
      </c>
      <c r="AC39" s="58">
        <f>IF(T39&lt;&gt;"",(INT(POWER(305.5-V39,1.85)*0.08713)),0)</f>
        <v>0</v>
      </c>
    </row>
    <row r="40" spans="2:29" ht="12.75" customHeight="1" x14ac:dyDescent="0.2">
      <c r="B40" s="51"/>
      <c r="G40" s="25"/>
      <c r="H40" s="60">
        <f>H39</f>
        <v>0</v>
      </c>
      <c r="M40" s="56" t="str">
        <f>IF(N40=0,"",":")</f>
        <v>:</v>
      </c>
      <c r="S40" s="57" t="str">
        <f>IF(T40=0,"",":")</f>
        <v>:</v>
      </c>
      <c r="U40" s="17">
        <f>L40*60+N40</f>
        <v>0</v>
      </c>
      <c r="V40"/>
      <c r="W40" s="58">
        <f>IF(J40&gt;0,(INT(POWER(18-J40,1.81)*25.4347)),0)</f>
        <v>0</v>
      </c>
      <c r="X40" s="58">
        <f>IF(K40&gt;0,(INT(POWER(82-K40,1.81)*1.53775)),0)</f>
        <v>0</v>
      </c>
      <c r="Y40" s="58">
        <f>IF(N40&lt;&gt;"",(INT(POWER(480-U40,1.85)*0.03768)),0)</f>
        <v>0</v>
      </c>
      <c r="Z40" s="58">
        <f>IF(O40&gt;0,(INT(POWER(O40-75,1.42)*0.8465)),0)</f>
        <v>0</v>
      </c>
      <c r="AA40" s="58">
        <f>IF(P40&gt;0,(INT(POWER(P40-220,1.4)*0.14354)),0)</f>
        <v>0</v>
      </c>
      <c r="AB40" s="58">
        <f>IF(Q40&gt;0,(INT(POWER(Q40-1.5,1.05)*51.39)),0)</f>
        <v>0</v>
      </c>
      <c r="AC40"/>
    </row>
    <row r="41" spans="2:29" ht="12.75" customHeight="1" x14ac:dyDescent="0.2">
      <c r="B41" s="51"/>
      <c r="G41" s="25"/>
      <c r="H41" s="60">
        <f>H39</f>
        <v>0</v>
      </c>
      <c r="M41" s="52"/>
      <c r="S41" s="25"/>
      <c r="U41"/>
      <c r="V41"/>
      <c r="W41"/>
      <c r="X41"/>
      <c r="Y41"/>
      <c r="Z41"/>
      <c r="AA41"/>
      <c r="AB41"/>
      <c r="AC41"/>
    </row>
    <row r="42" spans="2:29" ht="12.75" customHeight="1" x14ac:dyDescent="0.2">
      <c r="B42" s="53" t="str">
        <f>IF(H42=0,"","14.")</f>
        <v/>
      </c>
      <c r="G42" s="54" t="str">
        <f>IF(H42=0,"",H42)</f>
        <v/>
      </c>
      <c r="H42" s="12">
        <f>SUM(W42:AB43)+AC42</f>
        <v>0</v>
      </c>
      <c r="M42" s="56" t="str">
        <f>IF(N42=0,"",":")</f>
        <v>:</v>
      </c>
      <c r="S42" s="57" t="str">
        <f>IF(T42=0,"",":")</f>
        <v>:</v>
      </c>
      <c r="U42" s="17">
        <f>L42*60+N42</f>
        <v>0</v>
      </c>
      <c r="V42" s="17">
        <f>R42*60+T42</f>
        <v>0</v>
      </c>
      <c r="W42" s="58">
        <f>IF(J42&gt;0,(INT(POWER(18-J42,1.81)*25.4347)),0)</f>
        <v>0</v>
      </c>
      <c r="X42" s="58">
        <f>IF(K42&gt;0,(INT(POWER(82-K42,1.81)*1.53775)),0)</f>
        <v>0</v>
      </c>
      <c r="Y42" s="58">
        <f>IF(N42&lt;&gt;"",(INT(POWER(480-U42,1.85)*0.03768)),0)</f>
        <v>0</v>
      </c>
      <c r="Z42" s="58">
        <f>IF(O42&gt;0,(INT(POWER(O42-75,1.42)*0.8465)),0)</f>
        <v>0</v>
      </c>
      <c r="AA42" s="58">
        <f>IF(P42&gt;0,(INT(POWER(P42-220,1.4)*0.14354)),0)</f>
        <v>0</v>
      </c>
      <c r="AB42" s="58">
        <f>IF(Q42&gt;0,(INT(POWER(Q42-1.5,1.05)*51.39)),0)</f>
        <v>0</v>
      </c>
      <c r="AC42" s="58">
        <f>IF(T42&lt;&gt;"",(INT(POWER(305.5-V42,1.85)*0.08713)),0)</f>
        <v>0</v>
      </c>
    </row>
    <row r="43" spans="2:29" ht="12.75" customHeight="1" x14ac:dyDescent="0.2">
      <c r="B43" s="51"/>
      <c r="G43" s="25"/>
      <c r="H43" s="60">
        <f>H42</f>
        <v>0</v>
      </c>
      <c r="M43" s="56" t="str">
        <f>IF(N43=0,"",":")</f>
        <v>:</v>
      </c>
      <c r="S43" s="57" t="str">
        <f>IF(T43=0,"",":")</f>
        <v>:</v>
      </c>
      <c r="U43" s="17">
        <f>L43*60+N43</f>
        <v>0</v>
      </c>
      <c r="V43"/>
      <c r="W43" s="58">
        <f>IF(J43&gt;0,(INT(POWER(18-J43,1.81)*25.4347)),0)</f>
        <v>0</v>
      </c>
      <c r="X43" s="58">
        <f>IF(K43&gt;0,(INT(POWER(82-K43,1.81)*1.53775)),0)</f>
        <v>0</v>
      </c>
      <c r="Y43" s="58">
        <f>IF(N43&lt;&gt;"",(INT(POWER(480-U43,1.85)*0.03768)),0)</f>
        <v>0</v>
      </c>
      <c r="Z43" s="58">
        <f>IF(O43&gt;0,(INT(POWER(O43-75,1.42)*0.8465)),0)</f>
        <v>0</v>
      </c>
      <c r="AA43" s="58">
        <f>IF(P43&gt;0,(INT(POWER(P43-220,1.4)*0.14354)),0)</f>
        <v>0</v>
      </c>
      <c r="AB43" s="58">
        <f>IF(Q43&gt;0,(INT(POWER(Q43-1.5,1.05)*51.39)),0)</f>
        <v>0</v>
      </c>
      <c r="AC43"/>
    </row>
    <row r="44" spans="2:29" ht="12.75" customHeight="1" x14ac:dyDescent="0.2">
      <c r="B44" s="51"/>
      <c r="G44" s="25"/>
      <c r="H44" s="60">
        <f>H42</f>
        <v>0</v>
      </c>
      <c r="M44" s="52"/>
      <c r="S44" s="25"/>
      <c r="U44"/>
      <c r="V44"/>
      <c r="W44"/>
      <c r="X44"/>
      <c r="Y44"/>
      <c r="Z44"/>
      <c r="AA44"/>
      <c r="AB44"/>
      <c r="AC44"/>
    </row>
    <row r="45" spans="2:29" ht="12.75" customHeight="1" x14ac:dyDescent="0.2">
      <c r="B45" s="53" t="str">
        <f>IF(H45=0,"","15.")</f>
        <v/>
      </c>
      <c r="G45" s="54" t="str">
        <f>IF(H45=0,"",H45)</f>
        <v/>
      </c>
      <c r="H45" s="12">
        <f>SUM(W45:AB46)+AC45</f>
        <v>0</v>
      </c>
      <c r="M45" s="56" t="str">
        <f>IF(N45=0,"",":")</f>
        <v>:</v>
      </c>
      <c r="S45" s="57" t="str">
        <f>IF(T45=0,"",":")</f>
        <v>:</v>
      </c>
      <c r="U45" s="17">
        <f>L45*60+N45</f>
        <v>0</v>
      </c>
      <c r="V45" s="17">
        <f>R45*60+T45</f>
        <v>0</v>
      </c>
      <c r="W45" s="58">
        <f>IF(J45&gt;0,(INT(POWER(18-J45,1.81)*25.4347)),0)</f>
        <v>0</v>
      </c>
      <c r="X45" s="58">
        <f>IF(K45&gt;0,(INT(POWER(82-K45,1.81)*1.53775)),0)</f>
        <v>0</v>
      </c>
      <c r="Y45" s="58">
        <f>IF(N45&lt;&gt;"",(INT(POWER(480-U45,1.85)*0.03768)),0)</f>
        <v>0</v>
      </c>
      <c r="Z45" s="58">
        <f>IF(O45&gt;0,(INT(POWER(O45-75,1.42)*0.8465)),0)</f>
        <v>0</v>
      </c>
      <c r="AA45" s="58">
        <f>IF(P45&gt;0,(INT(POWER(P45-220,1.4)*0.14354)),0)</f>
        <v>0</v>
      </c>
      <c r="AB45" s="58">
        <f>IF(Q45&gt;0,(INT(POWER(Q45-1.5,1.05)*51.39)),0)</f>
        <v>0</v>
      </c>
      <c r="AC45" s="58">
        <f>IF(T45&lt;&gt;"",(INT(POWER(305.5-V45,1.85)*0.08713)),0)</f>
        <v>0</v>
      </c>
    </row>
    <row r="46" spans="2:29" ht="12.75" customHeight="1" x14ac:dyDescent="0.2">
      <c r="B46" s="51"/>
      <c r="G46" s="25"/>
      <c r="H46" s="60">
        <f>H45</f>
        <v>0</v>
      </c>
      <c r="M46" s="56" t="str">
        <f>IF(N46=0,"",":")</f>
        <v>:</v>
      </c>
      <c r="S46" s="57" t="str">
        <f>IF(T46=0,"",":")</f>
        <v>:</v>
      </c>
      <c r="U46" s="17">
        <f>L46*60+N46</f>
        <v>0</v>
      </c>
      <c r="V46"/>
      <c r="W46" s="58">
        <f>IF(J46&gt;0,(INT(POWER(18-J46,1.81)*25.4347)),0)</f>
        <v>0</v>
      </c>
      <c r="X46" s="58">
        <f>IF(K46&gt;0,(INT(POWER(82-K46,1.81)*1.53775)),0)</f>
        <v>0</v>
      </c>
      <c r="Y46" s="58">
        <f>IF(N46&lt;&gt;"",(INT(POWER(480-U46,1.85)*0.03768)),0)</f>
        <v>0</v>
      </c>
      <c r="Z46" s="58">
        <f>IF(O46&gt;0,(INT(POWER(O46-75,1.42)*0.8465)),0)</f>
        <v>0</v>
      </c>
      <c r="AA46" s="58">
        <f>IF(P46&gt;0,(INT(POWER(P46-220,1.4)*0.14354)),0)</f>
        <v>0</v>
      </c>
      <c r="AB46" s="58">
        <f>IF(Q46&gt;0,(INT(POWER(Q46-1.5,1.05)*51.39)),0)</f>
        <v>0</v>
      </c>
      <c r="AC46"/>
    </row>
    <row r="47" spans="2:29" ht="12.75" customHeight="1" x14ac:dyDescent="0.2">
      <c r="B47" s="51"/>
      <c r="G47" s="25"/>
      <c r="H47" s="60">
        <f>H45</f>
        <v>0</v>
      </c>
      <c r="M47" s="52"/>
      <c r="S47" s="25"/>
      <c r="U47"/>
      <c r="V47"/>
      <c r="W47"/>
      <c r="X47"/>
      <c r="Y47"/>
      <c r="Z47"/>
      <c r="AA47"/>
      <c r="AB47"/>
      <c r="AC47"/>
    </row>
    <row r="48" spans="2:29" ht="12.75" customHeight="1" x14ac:dyDescent="0.2">
      <c r="B48" s="53" t="str">
        <f>IF(H48=0,"","16.")</f>
        <v/>
      </c>
      <c r="G48" s="54" t="str">
        <f>IF(H48=0,"",H48)</f>
        <v/>
      </c>
      <c r="H48" s="12">
        <f>SUM(W48:AB49)+AC48</f>
        <v>0</v>
      </c>
      <c r="M48" s="56" t="str">
        <f>IF(N48=0,"",":")</f>
        <v>:</v>
      </c>
      <c r="S48" s="57" t="str">
        <f>IF(T48=0,"",":")</f>
        <v>:</v>
      </c>
      <c r="U48" s="17">
        <f>L48*60+N48</f>
        <v>0</v>
      </c>
      <c r="V48" s="17">
        <f>R48*60+T48</f>
        <v>0</v>
      </c>
      <c r="W48" s="58">
        <f>IF(J48&gt;0,(INT(POWER(18-J48,1.81)*25.4347)),0)</f>
        <v>0</v>
      </c>
      <c r="X48" s="58">
        <f>IF(K48&gt;0,(INT(POWER(82-K48,1.81)*1.53775)),0)</f>
        <v>0</v>
      </c>
      <c r="Y48" s="58">
        <f>IF(N48&lt;&gt;"",(INT(POWER(480-U48,1.85)*0.03768)),0)</f>
        <v>0</v>
      </c>
      <c r="Z48" s="58">
        <f>IF(O48&gt;0,(INT(POWER(O48-75,1.42)*0.8465)),0)</f>
        <v>0</v>
      </c>
      <c r="AA48" s="58">
        <f>IF(P48&gt;0,(INT(POWER(P48-220,1.4)*0.14354)),0)</f>
        <v>0</v>
      </c>
      <c r="AB48" s="58">
        <f>IF(Q48&gt;0,(INT(POWER(Q48-1.5,1.05)*51.39)),0)</f>
        <v>0</v>
      </c>
      <c r="AC48" s="58">
        <f>IF(T48&lt;&gt;"",(INT(POWER(305.5-V48,1.85)*0.08713)),0)</f>
        <v>0</v>
      </c>
    </row>
    <row r="49" spans="2:28" ht="12.75" customHeight="1" x14ac:dyDescent="0.2">
      <c r="B49" s="51"/>
      <c r="G49" s="25"/>
      <c r="H49" s="60">
        <f>H48</f>
        <v>0</v>
      </c>
      <c r="M49" s="56" t="str">
        <f>IF(N49=0,"",":")</f>
        <v>:</v>
      </c>
      <c r="S49" s="57" t="str">
        <f>IF(T49=0,"",":")</f>
        <v>:</v>
      </c>
      <c r="U49" s="17">
        <f>L49*60+N49</f>
        <v>0</v>
      </c>
      <c r="W49" s="58">
        <f>IF(J49&gt;0,(INT(POWER(18-J49,1.81)*25.4347)),0)</f>
        <v>0</v>
      </c>
      <c r="X49" s="58">
        <f>IF(K49&gt;0,(INT(POWER(82-K49,1.81)*1.53775)),0)</f>
        <v>0</v>
      </c>
      <c r="Y49" s="58">
        <f>IF(N49&lt;&gt;"",(INT(POWER(480-U49,1.85)*0.03768)),0)</f>
        <v>0</v>
      </c>
      <c r="Z49" s="58">
        <f>IF(O49&gt;0,(INT(POWER(O49-75,1.42)*0.8465)),0)</f>
        <v>0</v>
      </c>
      <c r="AA49" s="58">
        <f>IF(P49&gt;0,(INT(POWER(P49-220,1.4)*0.14354)),0)</f>
        <v>0</v>
      </c>
      <c r="AB49" s="58">
        <f>IF(Q49&gt;0,(INT(POWER(Q49-1.5,1.05)*51.39)),0)</f>
        <v>0</v>
      </c>
    </row>
    <row r="50" spans="2:28" ht="12.75" customHeight="1" x14ac:dyDescent="0.2">
      <c r="B50" s="51"/>
      <c r="G50" s="25"/>
      <c r="H50" s="60">
        <f>H48</f>
        <v>0</v>
      </c>
      <c r="M50" s="52"/>
      <c r="S50" s="25"/>
    </row>
  </sheetData>
  <sheetProtection formatCells="0" formatColumns="0" formatRows="0" insertColumns="0" insertRows="0" insertHyperlinks="0" deleteColumns="0" deleteRows="0" sort="0" autoFilter="0" pivotTables="0"/>
  <sortState ref="B9:T16">
    <sortCondition descending="1" ref="H9:H16"/>
  </sortState>
  <mergeCells count="7">
    <mergeCell ref="AE8:AE26"/>
    <mergeCell ref="J4:K4"/>
    <mergeCell ref="AE4:AI6"/>
    <mergeCell ref="L6:N6"/>
    <mergeCell ref="R6:T6"/>
    <mergeCell ref="L7:N7"/>
    <mergeCell ref="R7:T7"/>
  </mergeCells>
  <dataValidations count="6">
    <dataValidation type="whole" operator="lessThanOrEqual" prompt="Sem nic nepiš" sqref="B3:B50 B1:L2">
      <formula1>0</formula1>
      <formula2>0</formula2>
    </dataValidation>
    <dataValidation type="whole" operator="lessThanOrEqual" prompt="A sem taky nic nepiš" sqref="O1:T4">
      <formula1>0</formula1>
      <formula2>0</formula2>
    </dataValidation>
    <dataValidation type="whole" operator="lessThanOrEqual" prompt="Ani sem nic nepiš" sqref="C6:T7">
      <formula1>0</formula1>
      <formula2>0</formula2>
    </dataValidation>
    <dataValidation type="whole" operator="lessThanOrEqual" prompt="Dvojtečka se udělá sama, až napíšeš sekundy" sqref="S48 M48:M49 S45 M45:M46 S42 M42:M43 S39 M39:M40 S36 M36:M37 S33 M33:M34 S31 M31 M28 S27 S24 M24:M25 S21 M21:M22 S18 M18:M19 S15 M15:M16 S12 M12:M13 S9 M9:M10">
      <formula1>0</formula1>
      <formula2>0</formula2>
    </dataValidation>
    <dataValidation type="whole" operator="lessThanOrEqual" prompt="Datum napiš do vedlejšího políčka" sqref="G4">
      <formula1>0</formula1>
      <formula2>0</formula2>
    </dataValidation>
    <dataValidation type="whole" operator="lessThanOrEqual" prompt="Tady je vzorec, nepiš sem" sqref="G8:G50">
      <formula1>0</formula1>
      <formula2>0</formula2>
    </dataValidation>
  </dataValidations>
  <pageMargins left="0.59027777777777801" right="0.39374999999999999" top="0.78749999999999998" bottom="0.78749999999999998" header="0.51180555555555496" footer="0.511805555555554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48"/>
  <sheetViews>
    <sheetView workbookViewId="0">
      <selection activeCell="F10" sqref="F10"/>
    </sheetView>
  </sheetViews>
  <sheetFormatPr defaultRowHeight="12.75" x14ac:dyDescent="0.2"/>
  <cols>
    <col min="1" max="1" width="7.5703125" style="1" customWidth="1"/>
    <col min="2" max="2" width="4.85546875" style="1" customWidth="1"/>
    <col min="3" max="3" width="25.42578125" customWidth="1"/>
    <col min="4" max="4" width="9" style="1" customWidth="1"/>
    <col min="5" max="5" width="25.42578125" customWidth="1"/>
    <col min="6" max="6" width="10.7109375" style="62" customWidth="1"/>
    <col min="7" max="7" width="8.7109375" style="1" customWidth="1"/>
    <col min="8" max="1025" width="8.28515625" customWidth="1"/>
  </cols>
  <sheetData>
    <row r="1" spans="1:12" ht="12.75" customHeight="1" x14ac:dyDescent="0.2">
      <c r="A1"/>
      <c r="B1"/>
      <c r="D1"/>
      <c r="F1"/>
      <c r="G1"/>
    </row>
    <row r="2" spans="1:12" s="64" customFormat="1" ht="21.95" customHeight="1" x14ac:dyDescent="0.2">
      <c r="A2" s="63" t="s">
        <v>98</v>
      </c>
      <c r="C2" s="65"/>
      <c r="D2" s="66"/>
      <c r="E2" s="67"/>
      <c r="F2" s="68"/>
      <c r="G2" s="69" t="s">
        <v>99</v>
      </c>
    </row>
    <row r="3" spans="1:12" s="74" customFormat="1" ht="23.25" customHeight="1" x14ac:dyDescent="0.2">
      <c r="A3" s="70"/>
      <c r="B3" s="71" t="s">
        <v>100</v>
      </c>
      <c r="C3" s="72" t="s">
        <v>101</v>
      </c>
      <c r="D3" s="71" t="s">
        <v>102</v>
      </c>
      <c r="E3" s="72" t="s">
        <v>103</v>
      </c>
      <c r="F3" s="73" t="s">
        <v>104</v>
      </c>
      <c r="G3" s="70" t="s">
        <v>105</v>
      </c>
    </row>
    <row r="4" spans="1:12" s="77" customFormat="1" ht="14.1" customHeight="1" x14ac:dyDescent="0.2">
      <c r="A4" s="75" t="str">
        <f>IF(F4&gt;0,(ROW()-3)&amp;".","")</f>
        <v>1.</v>
      </c>
      <c r="B4" s="76"/>
      <c r="C4" s="77" t="s">
        <v>168</v>
      </c>
      <c r="D4" s="76"/>
      <c r="E4" s="59" t="s">
        <v>147</v>
      </c>
      <c r="F4" s="78">
        <v>12.65</v>
      </c>
      <c r="G4" s="79">
        <f>IF(F4&gt;0,(INT(POWER(18-F4,1.81)*25.4347)),"")</f>
        <v>529</v>
      </c>
      <c r="H4" s="80" t="s">
        <v>106</v>
      </c>
      <c r="I4" s="81"/>
      <c r="J4" s="81"/>
      <c r="K4" s="81"/>
      <c r="L4" s="81"/>
    </row>
    <row r="5" spans="1:12" ht="14.1" customHeight="1" x14ac:dyDescent="0.2">
      <c r="A5" s="75" t="str">
        <f>IF(F5&gt;0,(ROW()-3)&amp;".","")</f>
        <v>2.</v>
      </c>
      <c r="B5" s="76"/>
      <c r="C5" s="77" t="s">
        <v>167</v>
      </c>
      <c r="D5" s="76"/>
      <c r="E5" s="59" t="s">
        <v>147</v>
      </c>
      <c r="F5" s="78">
        <v>12.7</v>
      </c>
      <c r="G5" s="79">
        <f>IF(F5&gt;0,(INT(POWER(18-F5,1.81)*25.4347)),"")</f>
        <v>520</v>
      </c>
      <c r="H5" s="81" t="s">
        <v>107</v>
      </c>
      <c r="I5" s="81"/>
      <c r="J5" s="81"/>
      <c r="K5" s="81"/>
      <c r="L5" s="81"/>
    </row>
    <row r="6" spans="1:12" ht="14.1" customHeight="1" x14ac:dyDescent="0.2">
      <c r="A6" s="75" t="str">
        <f>IF(F6&gt;0,(ROW()-3)&amp;".","")</f>
        <v>3.</v>
      </c>
      <c r="B6" s="76"/>
      <c r="C6" s="77" t="s">
        <v>160</v>
      </c>
      <c r="D6" s="76"/>
      <c r="E6" s="59" t="s">
        <v>151</v>
      </c>
      <c r="F6" s="78">
        <v>13.03</v>
      </c>
      <c r="G6" s="79">
        <f>IF(F6&gt;0,(INT(POWER(18-F6,1.81)*25.4347)),"")</f>
        <v>463</v>
      </c>
      <c r="H6" s="82" t="s">
        <v>108</v>
      </c>
      <c r="I6" s="82"/>
      <c r="J6" s="82"/>
      <c r="K6" s="82"/>
      <c r="L6" s="77"/>
    </row>
    <row r="7" spans="1:12" ht="14.1" customHeight="1" x14ac:dyDescent="0.2">
      <c r="A7" s="75" t="str">
        <f>IF(F7&gt;0,(ROW()-3)&amp;".","")</f>
        <v>4.</v>
      </c>
      <c r="B7" s="76"/>
      <c r="C7" s="77" t="s">
        <v>163</v>
      </c>
      <c r="D7" s="76"/>
      <c r="E7" s="59" t="s">
        <v>140</v>
      </c>
      <c r="F7" s="78">
        <v>13.08</v>
      </c>
      <c r="G7" s="79">
        <f>IF(F7&gt;0,(INT(POWER(18-F7,1.81)*25.4347)),"")</f>
        <v>454</v>
      </c>
      <c r="H7" s="83" t="s">
        <v>109</v>
      </c>
      <c r="I7" s="83"/>
      <c r="J7" s="83"/>
      <c r="K7" s="83"/>
      <c r="L7" s="77"/>
    </row>
    <row r="8" spans="1:12" ht="14.1" customHeight="1" x14ac:dyDescent="0.2">
      <c r="A8" s="75" t="str">
        <f>IF(F8&gt;0,(ROW()-3)&amp;".","")</f>
        <v>5.</v>
      </c>
      <c r="B8" s="76"/>
      <c r="C8" s="77" t="s">
        <v>166</v>
      </c>
      <c r="D8" s="76"/>
      <c r="E8" s="59" t="s">
        <v>147</v>
      </c>
      <c r="F8" s="78">
        <v>13.11</v>
      </c>
      <c r="G8" s="79">
        <f>IF(F8&gt;0,(INT(POWER(18-F8,1.81)*25.4347)),"")</f>
        <v>449</v>
      </c>
      <c r="H8" s="83" t="s">
        <v>110</v>
      </c>
      <c r="I8" s="83"/>
      <c r="J8" s="83"/>
      <c r="K8" s="83"/>
      <c r="L8" s="77"/>
    </row>
    <row r="9" spans="1:12" ht="14.1" customHeight="1" x14ac:dyDescent="0.2">
      <c r="A9" s="75" t="str">
        <f>IF(F9&gt;0,(ROW()-3)&amp;".","")</f>
        <v>6.</v>
      </c>
      <c r="B9" s="76"/>
      <c r="C9" s="77" t="s">
        <v>164</v>
      </c>
      <c r="D9" s="76"/>
      <c r="E9" s="59" t="s">
        <v>140</v>
      </c>
      <c r="F9" s="78">
        <v>13.29</v>
      </c>
      <c r="G9" s="79">
        <f>IF(F9&gt;0,(INT(POWER(18-F9,1.81)*25.4347)),"")</f>
        <v>420</v>
      </c>
      <c r="H9" s="82" t="s">
        <v>111</v>
      </c>
      <c r="I9" s="82"/>
      <c r="J9" s="82"/>
      <c r="K9" s="82"/>
      <c r="L9" s="77"/>
    </row>
    <row r="10" spans="1:12" ht="14.1" customHeight="1" x14ac:dyDescent="0.2">
      <c r="A10" s="75" t="str">
        <f>IF(F10&gt;0,(ROW()-3)&amp;".","")</f>
        <v>7.</v>
      </c>
      <c r="B10" s="76"/>
      <c r="C10" s="77" t="s">
        <v>161</v>
      </c>
      <c r="D10" s="76"/>
      <c r="E10" s="59" t="s">
        <v>151</v>
      </c>
      <c r="F10" s="78">
        <v>13.61</v>
      </c>
      <c r="G10" s="79">
        <f>IF(F10&gt;0,(INT(POWER(18-F10,1.81)*25.4347)),"")</f>
        <v>370</v>
      </c>
    </row>
    <row r="11" spans="1:12" ht="14.1" customHeight="1" x14ac:dyDescent="0.2">
      <c r="A11" s="75" t="str">
        <f>IF(F11&gt;0,(ROW()-3)&amp;".","")</f>
        <v>8.</v>
      </c>
      <c r="B11" s="76"/>
      <c r="C11" s="77" t="s">
        <v>165</v>
      </c>
      <c r="D11" s="76"/>
      <c r="E11" s="59" t="s">
        <v>140</v>
      </c>
      <c r="F11" s="78">
        <v>13.85</v>
      </c>
      <c r="G11" s="79">
        <f>IF(F11&gt;0,(INT(POWER(18-F11,1.81)*25.4347)),"")</f>
        <v>334</v>
      </c>
    </row>
    <row r="12" spans="1:12" ht="14.1" customHeight="1" x14ac:dyDescent="0.2">
      <c r="A12" s="75" t="str">
        <f>IF(F12&gt;0,(ROW()-3)&amp;".","")</f>
        <v>9.</v>
      </c>
      <c r="B12" s="76"/>
      <c r="C12" s="77" t="s">
        <v>162</v>
      </c>
      <c r="D12" s="76"/>
      <c r="E12" s="59" t="s">
        <v>140</v>
      </c>
      <c r="F12" s="78">
        <v>14.73</v>
      </c>
      <c r="G12" s="79">
        <f>IF(F12&gt;0,(INT(POWER(18-F12,1.81)*25.4347)),"")</f>
        <v>217</v>
      </c>
    </row>
    <row r="13" spans="1:12" ht="14.1" customHeight="1" x14ac:dyDescent="0.2">
      <c r="A13" s="75" t="str">
        <f>IF(F13&gt;0,(ROW()-3)&amp;".","")</f>
        <v/>
      </c>
      <c r="B13" s="76"/>
      <c r="C13" s="77"/>
      <c r="D13" s="76"/>
      <c r="E13" s="59"/>
      <c r="F13" s="78"/>
      <c r="G13" s="79" t="str">
        <f>IF(F13&gt;0,(INT(POWER(18-F13,1.81)*25.4347)),"")</f>
        <v/>
      </c>
    </row>
    <row r="14" spans="1:12" ht="14.1" customHeight="1" x14ac:dyDescent="0.2">
      <c r="A14" s="75" t="str">
        <f t="shared" ref="A14:A20" si="0">IF(F14&gt;0,(ROW()-3)&amp;".","")</f>
        <v/>
      </c>
      <c r="B14" s="76"/>
      <c r="C14" s="77"/>
      <c r="D14" s="76"/>
      <c r="E14" s="59"/>
      <c r="F14" s="78"/>
      <c r="G14" s="79" t="str">
        <f t="shared" ref="G14:G46" si="1">IF(F14&gt;0,(INT(POWER(18-F14,1.81)*25.4347)),"")</f>
        <v/>
      </c>
    </row>
    <row r="15" spans="1:12" ht="14.1" customHeight="1" x14ac:dyDescent="0.2">
      <c r="A15" s="75" t="str">
        <f t="shared" si="0"/>
        <v/>
      </c>
      <c r="B15" s="76"/>
      <c r="C15" s="77"/>
      <c r="D15" s="76"/>
      <c r="E15" s="59"/>
      <c r="F15" s="78"/>
      <c r="G15" s="79" t="str">
        <f t="shared" si="1"/>
        <v/>
      </c>
    </row>
    <row r="16" spans="1:12" ht="14.1" customHeight="1" x14ac:dyDescent="0.2">
      <c r="A16" s="75" t="str">
        <f t="shared" si="0"/>
        <v/>
      </c>
      <c r="B16" s="76"/>
      <c r="C16" s="77"/>
      <c r="D16" s="76"/>
      <c r="E16" s="59"/>
      <c r="F16" s="78"/>
      <c r="G16" s="79" t="str">
        <f t="shared" si="1"/>
        <v/>
      </c>
    </row>
    <row r="17" spans="1:7" ht="14.1" customHeight="1" x14ac:dyDescent="0.2">
      <c r="A17" s="75" t="str">
        <f t="shared" si="0"/>
        <v/>
      </c>
      <c r="B17" s="76"/>
      <c r="C17" s="77"/>
      <c r="D17" s="76"/>
      <c r="E17" s="59"/>
      <c r="F17" s="78"/>
      <c r="G17" s="79" t="str">
        <f t="shared" si="1"/>
        <v/>
      </c>
    </row>
    <row r="18" spans="1:7" ht="14.1" customHeight="1" x14ac:dyDescent="0.2">
      <c r="A18" s="75" t="str">
        <f t="shared" si="0"/>
        <v/>
      </c>
      <c r="B18" s="76"/>
      <c r="C18" s="77"/>
      <c r="D18" s="76"/>
      <c r="E18" s="59"/>
      <c r="F18" s="78"/>
      <c r="G18" s="79" t="str">
        <f t="shared" si="1"/>
        <v/>
      </c>
    </row>
    <row r="19" spans="1:7" ht="14.1" customHeight="1" x14ac:dyDescent="0.2">
      <c r="A19" s="75" t="str">
        <f t="shared" si="0"/>
        <v/>
      </c>
      <c r="B19" s="76"/>
      <c r="C19" s="77"/>
      <c r="D19" s="76"/>
      <c r="E19" s="59"/>
      <c r="F19" s="78"/>
      <c r="G19" s="79" t="str">
        <f t="shared" si="1"/>
        <v/>
      </c>
    </row>
    <row r="20" spans="1:7" ht="14.1" customHeight="1" x14ac:dyDescent="0.2">
      <c r="A20" s="75" t="str">
        <f t="shared" si="0"/>
        <v/>
      </c>
      <c r="B20" s="76"/>
      <c r="C20" s="77"/>
      <c r="D20" s="76"/>
      <c r="E20" s="59"/>
      <c r="F20" s="78"/>
      <c r="G20" s="79" t="str">
        <f t="shared" si="1"/>
        <v/>
      </c>
    </row>
    <row r="21" spans="1:7" ht="14.1" customHeight="1" x14ac:dyDescent="0.2">
      <c r="A21" s="75" t="str">
        <f>IF(F20&gt;0,(ROW()-3)&amp;".","")</f>
        <v/>
      </c>
      <c r="B21" s="76"/>
      <c r="C21" s="77"/>
      <c r="D21" s="76"/>
      <c r="E21" s="59"/>
      <c r="F21" s="78"/>
      <c r="G21" s="79" t="str">
        <f t="shared" si="1"/>
        <v/>
      </c>
    </row>
    <row r="22" spans="1:7" ht="14.1" customHeight="1" x14ac:dyDescent="0.2">
      <c r="A22" s="75" t="str">
        <f>IF(F21&gt;0,(ROW()-3)&amp;".","")</f>
        <v/>
      </c>
      <c r="B22" s="76"/>
      <c r="C22" s="77"/>
      <c r="D22" s="76"/>
      <c r="E22" s="59"/>
      <c r="F22" s="78"/>
      <c r="G22" s="79" t="str">
        <f t="shared" si="1"/>
        <v/>
      </c>
    </row>
    <row r="23" spans="1:7" ht="14.1" customHeight="1" x14ac:dyDescent="0.2">
      <c r="A23" s="75" t="str">
        <f>IF(F22&gt;0,(ROW()-3)&amp;".","")</f>
        <v/>
      </c>
      <c r="B23" s="76"/>
      <c r="C23" s="77"/>
      <c r="D23" s="76"/>
      <c r="E23" s="59"/>
      <c r="F23" s="78"/>
      <c r="G23" s="79" t="str">
        <f t="shared" si="1"/>
        <v/>
      </c>
    </row>
    <row r="24" spans="1:7" ht="14.1" customHeight="1" x14ac:dyDescent="0.2">
      <c r="A24" s="75" t="str">
        <f t="shared" ref="A24:A48" si="2">IF(F22&gt;0,(ROW()-3)&amp;".","")</f>
        <v/>
      </c>
      <c r="B24" s="76"/>
      <c r="D24" s="76"/>
      <c r="F24" s="78"/>
      <c r="G24" s="79" t="str">
        <f t="shared" si="1"/>
        <v/>
      </c>
    </row>
    <row r="25" spans="1:7" ht="14.1" customHeight="1" x14ac:dyDescent="0.2">
      <c r="A25" s="75" t="str">
        <f t="shared" si="2"/>
        <v/>
      </c>
      <c r="B25" s="76"/>
      <c r="D25" s="76"/>
      <c r="F25" s="78"/>
      <c r="G25" s="79" t="str">
        <f t="shared" si="1"/>
        <v/>
      </c>
    </row>
    <row r="26" spans="1:7" ht="14.1" customHeight="1" x14ac:dyDescent="0.2">
      <c r="A26" s="75" t="str">
        <f t="shared" si="2"/>
        <v/>
      </c>
      <c r="B26" s="76"/>
      <c r="D26" s="76"/>
      <c r="F26" s="78"/>
      <c r="G26" s="79" t="str">
        <f t="shared" si="1"/>
        <v/>
      </c>
    </row>
    <row r="27" spans="1:7" ht="14.1" customHeight="1" x14ac:dyDescent="0.2">
      <c r="A27" s="75" t="str">
        <f t="shared" si="2"/>
        <v/>
      </c>
      <c r="B27" s="76"/>
      <c r="D27" s="76"/>
      <c r="F27" s="78"/>
      <c r="G27" s="79" t="str">
        <f t="shared" si="1"/>
        <v/>
      </c>
    </row>
    <row r="28" spans="1:7" ht="14.1" customHeight="1" x14ac:dyDescent="0.2">
      <c r="A28" s="75" t="str">
        <f t="shared" si="2"/>
        <v/>
      </c>
      <c r="B28" s="76"/>
      <c r="C28" s="84"/>
      <c r="D28" s="85"/>
      <c r="E28" s="84"/>
      <c r="F28" s="78"/>
      <c r="G28" s="79" t="str">
        <f t="shared" si="1"/>
        <v/>
      </c>
    </row>
    <row r="29" spans="1:7" ht="14.1" customHeight="1" x14ac:dyDescent="0.2">
      <c r="A29" s="75" t="str">
        <f t="shared" si="2"/>
        <v/>
      </c>
      <c r="B29" s="76"/>
      <c r="D29" s="76"/>
      <c r="F29" s="86"/>
      <c r="G29" s="79" t="str">
        <f t="shared" si="1"/>
        <v/>
      </c>
    </row>
    <row r="30" spans="1:7" ht="14.1" customHeight="1" x14ac:dyDescent="0.2">
      <c r="A30" s="75" t="str">
        <f t="shared" si="2"/>
        <v/>
      </c>
      <c r="B30" s="85"/>
      <c r="D30" s="76"/>
      <c r="F30" s="78"/>
      <c r="G30" s="79" t="str">
        <f t="shared" si="1"/>
        <v/>
      </c>
    </row>
    <row r="31" spans="1:7" ht="14.1" customHeight="1" x14ac:dyDescent="0.2">
      <c r="A31" s="87" t="str">
        <f t="shared" si="2"/>
        <v/>
      </c>
      <c r="B31" s="76"/>
      <c r="D31" s="76"/>
      <c r="F31" s="78"/>
      <c r="G31" s="79" t="str">
        <f t="shared" si="1"/>
        <v/>
      </c>
    </row>
    <row r="32" spans="1:7" ht="14.1" customHeight="1" x14ac:dyDescent="0.2">
      <c r="A32" s="75" t="str">
        <f t="shared" si="2"/>
        <v/>
      </c>
      <c r="B32" s="76"/>
      <c r="D32" s="76"/>
      <c r="F32" s="78"/>
      <c r="G32" s="79" t="str">
        <f t="shared" si="1"/>
        <v/>
      </c>
    </row>
    <row r="33" spans="1:7" ht="14.1" customHeight="1" x14ac:dyDescent="0.2">
      <c r="A33" s="75" t="str">
        <f t="shared" si="2"/>
        <v/>
      </c>
      <c r="B33" s="76"/>
      <c r="D33" s="76"/>
      <c r="F33" s="78"/>
      <c r="G33" s="79" t="str">
        <f t="shared" si="1"/>
        <v/>
      </c>
    </row>
    <row r="34" spans="1:7" ht="14.1" customHeight="1" x14ac:dyDescent="0.2">
      <c r="A34" s="75" t="str">
        <f t="shared" si="2"/>
        <v/>
      </c>
      <c r="B34" s="76"/>
      <c r="D34" s="76"/>
      <c r="F34" s="78"/>
      <c r="G34" s="79" t="str">
        <f t="shared" si="1"/>
        <v/>
      </c>
    </row>
    <row r="35" spans="1:7" ht="14.1" customHeight="1" x14ac:dyDescent="0.2">
      <c r="A35" s="75" t="str">
        <f t="shared" si="2"/>
        <v/>
      </c>
      <c r="B35" s="76"/>
      <c r="D35" s="76"/>
      <c r="F35" s="78"/>
      <c r="G35" s="79" t="str">
        <f t="shared" si="1"/>
        <v/>
      </c>
    </row>
    <row r="36" spans="1:7" ht="14.1" customHeight="1" x14ac:dyDescent="0.2">
      <c r="A36" s="75" t="str">
        <f t="shared" si="2"/>
        <v/>
      </c>
      <c r="B36" s="76"/>
      <c r="D36" s="76"/>
      <c r="F36" s="78"/>
      <c r="G36" s="79" t="str">
        <f t="shared" si="1"/>
        <v/>
      </c>
    </row>
    <row r="37" spans="1:7" ht="14.1" customHeight="1" x14ac:dyDescent="0.2">
      <c r="A37" s="75" t="str">
        <f t="shared" si="2"/>
        <v/>
      </c>
      <c r="B37" s="76"/>
      <c r="D37" s="76"/>
      <c r="F37" s="78"/>
      <c r="G37" s="79" t="str">
        <f t="shared" si="1"/>
        <v/>
      </c>
    </row>
    <row r="38" spans="1:7" ht="14.1" customHeight="1" x14ac:dyDescent="0.2">
      <c r="A38" s="75" t="str">
        <f t="shared" si="2"/>
        <v/>
      </c>
      <c r="B38" s="76"/>
      <c r="D38" s="76"/>
      <c r="F38" s="78"/>
      <c r="G38" s="79" t="str">
        <f t="shared" si="1"/>
        <v/>
      </c>
    </row>
    <row r="39" spans="1:7" ht="14.1" customHeight="1" x14ac:dyDescent="0.2">
      <c r="A39" s="75" t="str">
        <f t="shared" si="2"/>
        <v/>
      </c>
      <c r="B39" s="76"/>
      <c r="D39" s="76"/>
      <c r="F39" s="78"/>
      <c r="G39" s="79" t="str">
        <f t="shared" si="1"/>
        <v/>
      </c>
    </row>
    <row r="40" spans="1:7" ht="14.1" customHeight="1" x14ac:dyDescent="0.2">
      <c r="A40" s="75" t="str">
        <f t="shared" si="2"/>
        <v/>
      </c>
      <c r="B40" s="76"/>
      <c r="D40" s="76"/>
      <c r="F40" s="78"/>
      <c r="G40" s="79" t="str">
        <f t="shared" si="1"/>
        <v/>
      </c>
    </row>
    <row r="41" spans="1:7" ht="14.1" customHeight="1" x14ac:dyDescent="0.2">
      <c r="A41" s="75" t="str">
        <f t="shared" si="2"/>
        <v/>
      </c>
      <c r="B41" s="76"/>
      <c r="D41" s="76"/>
      <c r="F41" s="78"/>
      <c r="G41" s="79" t="str">
        <f t="shared" si="1"/>
        <v/>
      </c>
    </row>
    <row r="42" spans="1:7" ht="14.1" customHeight="1" x14ac:dyDescent="0.2">
      <c r="A42" s="75" t="str">
        <f t="shared" si="2"/>
        <v/>
      </c>
      <c r="B42" s="76"/>
      <c r="D42" s="76"/>
      <c r="F42" s="78"/>
      <c r="G42" s="79" t="str">
        <f t="shared" si="1"/>
        <v/>
      </c>
    </row>
    <row r="43" spans="1:7" ht="14.1" customHeight="1" x14ac:dyDescent="0.2">
      <c r="A43" s="75" t="str">
        <f t="shared" si="2"/>
        <v/>
      </c>
      <c r="B43" s="76"/>
      <c r="D43" s="76"/>
      <c r="F43" s="78"/>
      <c r="G43" s="79" t="str">
        <f t="shared" si="1"/>
        <v/>
      </c>
    </row>
    <row r="44" spans="1:7" ht="14.1" customHeight="1" x14ac:dyDescent="0.2">
      <c r="A44" s="75" t="str">
        <f t="shared" si="2"/>
        <v/>
      </c>
      <c r="B44" s="76"/>
      <c r="D44" s="76"/>
      <c r="F44" s="78"/>
      <c r="G44" s="79" t="str">
        <f t="shared" si="1"/>
        <v/>
      </c>
    </row>
    <row r="45" spans="1:7" ht="14.1" customHeight="1" x14ac:dyDescent="0.2">
      <c r="A45" s="75" t="str">
        <f t="shared" si="2"/>
        <v/>
      </c>
      <c r="B45" s="76"/>
      <c r="C45" s="84"/>
      <c r="D45" s="85"/>
      <c r="E45" s="84"/>
      <c r="F45" s="78"/>
      <c r="G45" s="79" t="str">
        <f t="shared" si="1"/>
        <v/>
      </c>
    </row>
    <row r="46" spans="1:7" ht="14.1" customHeight="1" x14ac:dyDescent="0.2">
      <c r="A46" s="75" t="str">
        <f t="shared" si="2"/>
        <v/>
      </c>
      <c r="B46" s="76"/>
      <c r="F46" s="86"/>
      <c r="G46" s="79" t="str">
        <f t="shared" si="1"/>
        <v/>
      </c>
    </row>
    <row r="47" spans="1:7" ht="14.1" customHeight="1" x14ac:dyDescent="0.2">
      <c r="A47" s="75" t="str">
        <f t="shared" si="2"/>
        <v/>
      </c>
      <c r="B47" s="85"/>
    </row>
    <row r="48" spans="1:7" ht="14.1" customHeight="1" x14ac:dyDescent="0.2">
      <c r="A48" s="87" t="str">
        <f t="shared" si="2"/>
        <v/>
      </c>
    </row>
  </sheetData>
  <sheetProtection formatCells="0" formatColumns="0" formatRows="0" insertColumns="0" insertRows="0" insertHyperlinks="0" deleteColumns="0" deleteRows="0" sort="0" autoFilter="0" pivotTables="0"/>
  <sortState ref="A4:G12">
    <sortCondition descending="1" ref="G4:G12"/>
  </sortState>
  <dataValidations count="2">
    <dataValidation prompt="Buňka obsahuje vzorec. Nevyplňovat!" sqref="B4:B47 A4:A48">
      <formula1>0</formula1>
      <formula2>0</formula2>
    </dataValidation>
    <dataValidation prompt="Buňka obsahuje vzorec, NEPŘEPSAT!" sqref="G4:G46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středoškoslký atletický pohár&amp;R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48"/>
  <sheetViews>
    <sheetView workbookViewId="0">
      <selection activeCell="F9" sqref="F9"/>
    </sheetView>
  </sheetViews>
  <sheetFormatPr defaultRowHeight="12.75" x14ac:dyDescent="0.2"/>
  <cols>
    <col min="1" max="1" width="4.85546875" customWidth="1"/>
    <col min="2" max="2" width="4.85546875" style="1" customWidth="1"/>
    <col min="3" max="3" width="25.42578125" customWidth="1"/>
    <col min="4" max="4" width="9.140625" style="1" customWidth="1"/>
    <col min="5" max="5" width="25.42578125" customWidth="1"/>
    <col min="6" max="6" width="9" style="62" customWidth="1"/>
    <col min="7" max="7" width="8.5703125" style="1" customWidth="1"/>
    <col min="8" max="1025" width="8.28515625" customWidth="1"/>
  </cols>
  <sheetData>
    <row r="1" spans="1:12" ht="12.75" customHeight="1" x14ac:dyDescent="0.2">
      <c r="B1"/>
      <c r="D1"/>
      <c r="F1"/>
      <c r="G1"/>
    </row>
    <row r="2" spans="1:12" s="64" customFormat="1" ht="18" customHeight="1" x14ac:dyDescent="0.2">
      <c r="A2" s="63" t="s">
        <v>98</v>
      </c>
      <c r="B2" s="88"/>
      <c r="C2" s="65"/>
      <c r="D2" s="66"/>
      <c r="E2" s="67"/>
      <c r="F2" s="68"/>
      <c r="G2" s="69" t="s">
        <v>112</v>
      </c>
    </row>
    <row r="3" spans="1:12" s="74" customFormat="1" ht="23.25" customHeight="1" x14ac:dyDescent="0.2">
      <c r="A3" s="72"/>
      <c r="B3" s="71" t="s">
        <v>100</v>
      </c>
      <c r="C3" s="72" t="s">
        <v>101</v>
      </c>
      <c r="D3" s="71" t="s">
        <v>113</v>
      </c>
      <c r="E3" s="72" t="s">
        <v>103</v>
      </c>
      <c r="F3" s="73" t="s">
        <v>104</v>
      </c>
      <c r="G3" s="70" t="s">
        <v>105</v>
      </c>
    </row>
    <row r="4" spans="1:12" ht="14.1" customHeight="1" x14ac:dyDescent="0.2">
      <c r="A4" s="89" t="str">
        <f>IF(F4&gt;0,(ROW()-3)&amp;".","")</f>
        <v>1.</v>
      </c>
      <c r="B4" s="76"/>
      <c r="C4" s="77" t="s">
        <v>176</v>
      </c>
      <c r="D4" s="76"/>
      <c r="E4" s="59" t="s">
        <v>151</v>
      </c>
      <c r="F4" s="78">
        <v>52.22</v>
      </c>
      <c r="G4" s="79">
        <f>IF(F4&gt;0,(INT(POWER(82-F4,1.81)*1.53775)),"")</f>
        <v>715</v>
      </c>
      <c r="H4" s="80" t="s">
        <v>106</v>
      </c>
      <c r="I4" s="81"/>
      <c r="J4" s="81"/>
      <c r="K4" s="81"/>
      <c r="L4" s="81"/>
    </row>
    <row r="5" spans="1:12" ht="14.1" customHeight="1" x14ac:dyDescent="0.2">
      <c r="A5" s="89" t="str">
        <f>IF(F5&gt;0,(ROW()-3)&amp;".","")</f>
        <v>2.</v>
      </c>
      <c r="B5" s="76"/>
      <c r="C5" s="77" t="s">
        <v>175</v>
      </c>
      <c r="D5" s="76"/>
      <c r="E5" s="59" t="s">
        <v>151</v>
      </c>
      <c r="F5" s="78">
        <v>55.7</v>
      </c>
      <c r="G5" s="79">
        <f>IF(F5&gt;0,(INT(POWER(82-F5,1.81)*1.53775)),"")</f>
        <v>571</v>
      </c>
      <c r="H5" s="81" t="s">
        <v>107</v>
      </c>
      <c r="I5" s="81"/>
      <c r="J5" s="81"/>
      <c r="K5" s="81"/>
      <c r="L5" s="81"/>
    </row>
    <row r="6" spans="1:12" ht="14.1" customHeight="1" x14ac:dyDescent="0.2">
      <c r="A6" s="89" t="str">
        <f>IF(F6&gt;0,(ROW()-3)&amp;".","")</f>
        <v>3.</v>
      </c>
      <c r="B6" s="76"/>
      <c r="C6" s="77" t="s">
        <v>168</v>
      </c>
      <c r="D6" s="76"/>
      <c r="E6" s="59" t="s">
        <v>147</v>
      </c>
      <c r="F6" s="78">
        <v>56.75</v>
      </c>
      <c r="G6" s="79">
        <f>IF(F6&gt;0,(INT(POWER(82-F6,1.81)*1.53775)),"")</f>
        <v>530</v>
      </c>
      <c r="H6" s="82" t="s">
        <v>108</v>
      </c>
      <c r="I6" s="82"/>
      <c r="J6" s="82"/>
      <c r="K6" s="82"/>
      <c r="L6" s="77"/>
    </row>
    <row r="7" spans="1:12" ht="14.1" customHeight="1" x14ac:dyDescent="0.2">
      <c r="A7" s="89" t="str">
        <f>IF(F7&gt;0,(ROW()-3)&amp;".","")</f>
        <v>4.</v>
      </c>
      <c r="B7" s="76"/>
      <c r="C7" s="77" t="s">
        <v>180</v>
      </c>
      <c r="D7" s="76"/>
      <c r="E7" s="59" t="s">
        <v>140</v>
      </c>
      <c r="F7" s="78">
        <v>58.42</v>
      </c>
      <c r="G7" s="79">
        <f>IF(F7&gt;0,(INT(POWER(82-F7,1.81)*1.53775)),"")</f>
        <v>469</v>
      </c>
      <c r="H7" s="83" t="s">
        <v>109</v>
      </c>
      <c r="I7" s="83"/>
      <c r="J7" s="83"/>
      <c r="K7" s="83"/>
      <c r="L7" s="77"/>
    </row>
    <row r="8" spans="1:12" ht="14.1" customHeight="1" x14ac:dyDescent="0.2">
      <c r="A8" s="89" t="str">
        <f>IF(F8&gt;0,(ROW()-3)&amp;".","")</f>
        <v>5.</v>
      </c>
      <c r="B8" s="76"/>
      <c r="C8" s="77" t="s">
        <v>182</v>
      </c>
      <c r="D8" s="76"/>
      <c r="E8" s="59" t="s">
        <v>147</v>
      </c>
      <c r="F8" s="78">
        <v>60.48</v>
      </c>
      <c r="G8" s="79">
        <f>IF(F8&gt;0,(INT(POWER(82-F8,1.81)*1.53775)),"")</f>
        <v>397</v>
      </c>
      <c r="H8" s="83" t="s">
        <v>110</v>
      </c>
      <c r="I8" s="83"/>
      <c r="J8" s="83"/>
      <c r="K8" s="83"/>
      <c r="L8" s="77"/>
    </row>
    <row r="9" spans="1:12" ht="14.1" customHeight="1" x14ac:dyDescent="0.2">
      <c r="A9" s="89" t="str">
        <f>IF(F9&gt;0,(ROW()-3)&amp;".","")</f>
        <v>6.</v>
      </c>
      <c r="B9" s="76"/>
      <c r="C9" s="77" t="s">
        <v>178</v>
      </c>
      <c r="D9" s="76"/>
      <c r="E9" s="59" t="s">
        <v>140</v>
      </c>
      <c r="F9" s="78">
        <v>61.48</v>
      </c>
      <c r="G9" s="79">
        <f>IF(F9&gt;0,(INT(POWER(82-F9,1.81)*1.53775)),"")</f>
        <v>364</v>
      </c>
      <c r="H9" s="82" t="s">
        <v>111</v>
      </c>
      <c r="I9" s="82"/>
      <c r="J9" s="82"/>
      <c r="K9" s="82"/>
      <c r="L9" s="77"/>
    </row>
    <row r="10" spans="1:12" ht="14.1" customHeight="1" x14ac:dyDescent="0.2">
      <c r="A10" s="89" t="str">
        <f>IF(F10&gt;0,(ROW()-3)&amp;".","")</f>
        <v>7.</v>
      </c>
      <c r="B10" s="76"/>
      <c r="C10" s="77" t="s">
        <v>181</v>
      </c>
      <c r="D10" s="76"/>
      <c r="E10" s="59" t="s">
        <v>147</v>
      </c>
      <c r="F10" s="78">
        <v>61.96</v>
      </c>
      <c r="G10" s="79">
        <f>IF(F10&gt;0,(INT(POWER(82-F10,1.81)*1.53775)),"")</f>
        <v>349</v>
      </c>
    </row>
    <row r="11" spans="1:12" ht="14.1" customHeight="1" x14ac:dyDescent="0.2">
      <c r="A11" s="89" t="str">
        <f>IF(F11&gt;0,(ROW()-3)&amp;".","")</f>
        <v>8.</v>
      </c>
      <c r="B11" s="76"/>
      <c r="C11" s="77" t="s">
        <v>179</v>
      </c>
      <c r="D11" s="76"/>
      <c r="E11" s="59" t="s">
        <v>140</v>
      </c>
      <c r="F11" s="78">
        <v>63.43</v>
      </c>
      <c r="G11" s="79">
        <f>IF(F11&gt;0,(INT(POWER(82-F11,1.81)*1.53775)),"")</f>
        <v>304</v>
      </c>
    </row>
    <row r="12" spans="1:12" ht="14.1" customHeight="1" x14ac:dyDescent="0.2">
      <c r="A12" s="89" t="str">
        <f>IF(F12&gt;0,(ROW()-3)&amp;".","")</f>
        <v>9.</v>
      </c>
      <c r="B12" s="76"/>
      <c r="C12" s="77" t="s">
        <v>200</v>
      </c>
      <c r="D12" s="76"/>
      <c r="E12" s="59" t="s">
        <v>140</v>
      </c>
      <c r="F12" s="78">
        <v>64.08</v>
      </c>
      <c r="G12" s="79">
        <f>IF(F12&gt;0,(INT(POWER(82-F12,1.81)*1.53775)),"")</f>
        <v>285</v>
      </c>
    </row>
    <row r="13" spans="1:12" ht="14.1" customHeight="1" x14ac:dyDescent="0.2">
      <c r="A13" s="89" t="str">
        <f>IF(F13&gt;0,(ROW()-3)&amp;".","")</f>
        <v>10.</v>
      </c>
      <c r="B13" s="76"/>
      <c r="C13" s="77" t="s">
        <v>177</v>
      </c>
      <c r="D13" s="76"/>
      <c r="E13" s="59" t="s">
        <v>140</v>
      </c>
      <c r="F13" s="78">
        <v>71.739999999999995</v>
      </c>
      <c r="G13" s="79">
        <f>IF(F13&gt;0,(INT(POWER(82-F13,1.81)*1.53775)),"")</f>
        <v>104</v>
      </c>
    </row>
    <row r="14" spans="1:12" ht="14.1" customHeight="1" x14ac:dyDescent="0.2">
      <c r="A14" s="89" t="str">
        <f t="shared" ref="A4:A26" si="0">IF(F14&gt;0,(ROW()-3)&amp;".","")</f>
        <v/>
      </c>
      <c r="B14" s="76"/>
      <c r="C14" s="77"/>
      <c r="D14" s="76"/>
      <c r="E14" s="59"/>
      <c r="F14" s="78"/>
      <c r="G14" s="79" t="str">
        <f t="shared" ref="G4:G45" si="1">IF(F14&gt;0,(INT(POWER(82-F14,1.81)*1.53775)),"")</f>
        <v/>
      </c>
    </row>
    <row r="15" spans="1:12" ht="14.1" customHeight="1" x14ac:dyDescent="0.2">
      <c r="A15" s="89" t="str">
        <f t="shared" si="0"/>
        <v/>
      </c>
      <c r="B15" s="76"/>
      <c r="C15" s="77"/>
      <c r="D15" s="76"/>
      <c r="E15" s="59"/>
      <c r="F15" s="78"/>
      <c r="G15" s="79" t="str">
        <f t="shared" si="1"/>
        <v/>
      </c>
    </row>
    <row r="16" spans="1:12" ht="14.1" customHeight="1" x14ac:dyDescent="0.2">
      <c r="A16" s="89" t="str">
        <f t="shared" si="0"/>
        <v/>
      </c>
      <c r="B16" s="76"/>
      <c r="C16" s="77"/>
      <c r="D16" s="76"/>
      <c r="E16" s="59"/>
      <c r="F16" s="78"/>
      <c r="G16" s="79" t="str">
        <f t="shared" si="1"/>
        <v/>
      </c>
    </row>
    <row r="17" spans="1:7" ht="14.1" customHeight="1" x14ac:dyDescent="0.2">
      <c r="A17" s="89" t="str">
        <f t="shared" si="0"/>
        <v/>
      </c>
      <c r="B17" s="76"/>
      <c r="C17" s="77"/>
      <c r="D17" s="76"/>
      <c r="E17" s="59"/>
      <c r="F17" s="78"/>
      <c r="G17" s="79" t="str">
        <f t="shared" si="1"/>
        <v/>
      </c>
    </row>
    <row r="18" spans="1:7" ht="14.1" customHeight="1" x14ac:dyDescent="0.2">
      <c r="A18" s="89" t="str">
        <f t="shared" si="0"/>
        <v/>
      </c>
      <c r="B18" s="76"/>
      <c r="C18" s="77"/>
      <c r="D18" s="76"/>
      <c r="E18" s="59"/>
      <c r="F18" s="78"/>
      <c r="G18" s="79" t="str">
        <f t="shared" si="1"/>
        <v/>
      </c>
    </row>
    <row r="19" spans="1:7" ht="14.1" customHeight="1" x14ac:dyDescent="0.2">
      <c r="A19" s="89" t="str">
        <f t="shared" si="0"/>
        <v/>
      </c>
      <c r="B19" s="76"/>
      <c r="C19" s="77"/>
      <c r="D19" s="76"/>
      <c r="E19" s="59"/>
      <c r="F19" s="78"/>
      <c r="G19" s="79" t="str">
        <f t="shared" si="1"/>
        <v/>
      </c>
    </row>
    <row r="20" spans="1:7" ht="14.1" customHeight="1" x14ac:dyDescent="0.2">
      <c r="A20" s="89" t="str">
        <f t="shared" si="0"/>
        <v/>
      </c>
      <c r="B20" s="76"/>
      <c r="C20" s="77"/>
      <c r="D20" s="76"/>
      <c r="E20" s="59"/>
      <c r="F20" s="78"/>
      <c r="G20" s="79" t="str">
        <f t="shared" si="1"/>
        <v/>
      </c>
    </row>
    <row r="21" spans="1:7" ht="14.1" customHeight="1" x14ac:dyDescent="0.2">
      <c r="A21" s="89" t="str">
        <f t="shared" si="0"/>
        <v/>
      </c>
      <c r="B21" s="76"/>
      <c r="C21" s="77"/>
      <c r="D21" s="76"/>
      <c r="E21" s="59"/>
      <c r="F21" s="78"/>
      <c r="G21" s="79" t="str">
        <f t="shared" si="1"/>
        <v/>
      </c>
    </row>
    <row r="22" spans="1:7" ht="14.1" customHeight="1" x14ac:dyDescent="0.2">
      <c r="A22" s="89" t="str">
        <f t="shared" si="0"/>
        <v/>
      </c>
      <c r="B22" s="76"/>
      <c r="C22" s="77"/>
      <c r="D22" s="76"/>
      <c r="E22" s="59"/>
      <c r="F22" s="78"/>
      <c r="G22" s="79" t="str">
        <f t="shared" si="1"/>
        <v/>
      </c>
    </row>
    <row r="23" spans="1:7" ht="14.1" customHeight="1" x14ac:dyDescent="0.2">
      <c r="A23" s="89" t="str">
        <f t="shared" si="0"/>
        <v/>
      </c>
      <c r="B23" s="76"/>
      <c r="C23" s="77"/>
      <c r="D23" s="76"/>
      <c r="E23" s="59"/>
      <c r="F23" s="78"/>
      <c r="G23" s="79" t="str">
        <f t="shared" si="1"/>
        <v/>
      </c>
    </row>
    <row r="24" spans="1:7" ht="14.1" customHeight="1" x14ac:dyDescent="0.2">
      <c r="A24" s="89" t="str">
        <f t="shared" si="0"/>
        <v/>
      </c>
      <c r="B24" s="76"/>
      <c r="C24" s="77"/>
      <c r="D24" s="76"/>
      <c r="E24" s="77"/>
      <c r="F24" s="78"/>
      <c r="G24" s="79" t="str">
        <f t="shared" si="1"/>
        <v/>
      </c>
    </row>
    <row r="25" spans="1:7" ht="14.1" customHeight="1" x14ac:dyDescent="0.2">
      <c r="A25" s="89" t="str">
        <f t="shared" si="0"/>
        <v/>
      </c>
      <c r="B25" s="76"/>
      <c r="C25" s="77"/>
      <c r="D25" s="76"/>
      <c r="E25" s="77"/>
      <c r="F25" s="78"/>
      <c r="G25" s="79" t="str">
        <f t="shared" si="1"/>
        <v/>
      </c>
    </row>
    <row r="26" spans="1:7" ht="14.1" customHeight="1" x14ac:dyDescent="0.2">
      <c r="A26" s="89" t="str">
        <f t="shared" si="0"/>
        <v/>
      </c>
      <c r="B26" s="76"/>
      <c r="C26" s="77"/>
      <c r="D26" s="76"/>
      <c r="E26" s="77"/>
      <c r="F26" s="78"/>
      <c r="G26" s="79" t="str">
        <f t="shared" si="1"/>
        <v/>
      </c>
    </row>
    <row r="27" spans="1:7" ht="14.1" customHeight="1" x14ac:dyDescent="0.2">
      <c r="A27" s="89" t="str">
        <f t="shared" ref="A27:A48" si="2">IF(F24&gt;0,(ROW()-3)&amp;".","")</f>
        <v/>
      </c>
      <c r="B27" s="76"/>
      <c r="C27" s="84"/>
      <c r="D27" s="85"/>
      <c r="E27" s="84"/>
      <c r="F27" s="78"/>
      <c r="G27" s="79" t="str">
        <f t="shared" si="1"/>
        <v/>
      </c>
    </row>
    <row r="28" spans="1:7" ht="14.1" customHeight="1" x14ac:dyDescent="0.2">
      <c r="A28" s="89" t="str">
        <f t="shared" si="2"/>
        <v/>
      </c>
      <c r="B28" s="76"/>
      <c r="C28" s="77"/>
      <c r="D28" s="76"/>
      <c r="E28" s="77"/>
      <c r="F28" s="86"/>
      <c r="G28" s="79" t="str">
        <f t="shared" si="1"/>
        <v/>
      </c>
    </row>
    <row r="29" spans="1:7" ht="14.1" customHeight="1" x14ac:dyDescent="0.2">
      <c r="A29" s="89" t="str">
        <f t="shared" si="2"/>
        <v/>
      </c>
      <c r="B29" s="85"/>
      <c r="C29" s="77"/>
      <c r="D29" s="76"/>
      <c r="E29" s="77"/>
      <c r="F29" s="78"/>
      <c r="G29" s="79" t="str">
        <f t="shared" si="1"/>
        <v/>
      </c>
    </row>
    <row r="30" spans="1:7" ht="14.1" customHeight="1" x14ac:dyDescent="0.2">
      <c r="A30" s="89" t="str">
        <f t="shared" si="2"/>
        <v/>
      </c>
      <c r="B30" s="76"/>
      <c r="C30" s="77"/>
      <c r="D30" s="76"/>
      <c r="E30" s="77"/>
      <c r="F30" s="78"/>
      <c r="G30" s="79" t="str">
        <f t="shared" si="1"/>
        <v/>
      </c>
    </row>
    <row r="31" spans="1:7" ht="14.1" customHeight="1" x14ac:dyDescent="0.2">
      <c r="A31" s="90" t="str">
        <f t="shared" si="2"/>
        <v/>
      </c>
      <c r="B31" s="76"/>
      <c r="C31" s="77"/>
      <c r="D31" s="76"/>
      <c r="E31" s="77"/>
      <c r="F31" s="78"/>
      <c r="G31" s="79" t="str">
        <f t="shared" si="1"/>
        <v/>
      </c>
    </row>
    <row r="32" spans="1:7" ht="14.1" customHeight="1" x14ac:dyDescent="0.2">
      <c r="A32" s="89" t="str">
        <f t="shared" si="2"/>
        <v/>
      </c>
      <c r="B32" s="76"/>
      <c r="C32" s="77"/>
      <c r="D32" s="76"/>
      <c r="E32" s="77"/>
      <c r="F32" s="78"/>
      <c r="G32" s="79" t="str">
        <f t="shared" si="1"/>
        <v/>
      </c>
    </row>
    <row r="33" spans="1:7" ht="14.1" customHeight="1" x14ac:dyDescent="0.2">
      <c r="A33" s="89" t="str">
        <f t="shared" si="2"/>
        <v/>
      </c>
      <c r="B33" s="76"/>
      <c r="C33" s="77"/>
      <c r="D33" s="76"/>
      <c r="E33" s="77"/>
      <c r="F33" s="78"/>
      <c r="G33" s="79" t="str">
        <f t="shared" si="1"/>
        <v/>
      </c>
    </row>
    <row r="34" spans="1:7" ht="14.1" customHeight="1" x14ac:dyDescent="0.2">
      <c r="A34" s="89" t="str">
        <f t="shared" si="2"/>
        <v/>
      </c>
      <c r="B34" s="76"/>
      <c r="C34" s="77"/>
      <c r="D34" s="76"/>
      <c r="E34" s="77"/>
      <c r="F34" s="78"/>
      <c r="G34" s="79" t="str">
        <f t="shared" si="1"/>
        <v/>
      </c>
    </row>
    <row r="35" spans="1:7" ht="14.1" customHeight="1" x14ac:dyDescent="0.2">
      <c r="A35" s="89" t="str">
        <f t="shared" si="2"/>
        <v/>
      </c>
      <c r="B35" s="76"/>
      <c r="C35" s="77"/>
      <c r="D35" s="76"/>
      <c r="E35" s="77"/>
      <c r="F35" s="78"/>
      <c r="G35" s="79" t="str">
        <f t="shared" si="1"/>
        <v/>
      </c>
    </row>
    <row r="36" spans="1:7" ht="14.1" customHeight="1" x14ac:dyDescent="0.2">
      <c r="A36" s="89" t="str">
        <f t="shared" si="2"/>
        <v/>
      </c>
      <c r="B36" s="76"/>
      <c r="C36" s="77"/>
      <c r="D36" s="76"/>
      <c r="E36" s="77"/>
      <c r="F36" s="78"/>
      <c r="G36" s="79" t="str">
        <f t="shared" si="1"/>
        <v/>
      </c>
    </row>
    <row r="37" spans="1:7" ht="14.1" customHeight="1" x14ac:dyDescent="0.2">
      <c r="A37" s="89" t="str">
        <f t="shared" si="2"/>
        <v/>
      </c>
      <c r="B37" s="76"/>
      <c r="C37" s="77"/>
      <c r="D37" s="76"/>
      <c r="E37" s="77"/>
      <c r="F37" s="78"/>
      <c r="G37" s="79" t="str">
        <f t="shared" si="1"/>
        <v/>
      </c>
    </row>
    <row r="38" spans="1:7" ht="14.1" customHeight="1" x14ac:dyDescent="0.2">
      <c r="A38" s="89" t="str">
        <f t="shared" si="2"/>
        <v/>
      </c>
      <c r="B38" s="76"/>
      <c r="C38" s="77"/>
      <c r="D38" s="76"/>
      <c r="E38" s="77"/>
      <c r="F38" s="78"/>
      <c r="G38" s="79" t="str">
        <f t="shared" si="1"/>
        <v/>
      </c>
    </row>
    <row r="39" spans="1:7" ht="14.1" customHeight="1" x14ac:dyDescent="0.2">
      <c r="A39" s="89" t="str">
        <f t="shared" si="2"/>
        <v/>
      </c>
      <c r="B39" s="76"/>
      <c r="C39" s="77"/>
      <c r="D39" s="76"/>
      <c r="E39" s="77"/>
      <c r="F39" s="78"/>
      <c r="G39" s="79" t="str">
        <f t="shared" si="1"/>
        <v/>
      </c>
    </row>
    <row r="40" spans="1:7" ht="14.1" customHeight="1" x14ac:dyDescent="0.2">
      <c r="A40" s="89" t="str">
        <f t="shared" si="2"/>
        <v/>
      </c>
      <c r="B40" s="76"/>
      <c r="C40" s="77"/>
      <c r="D40" s="76"/>
      <c r="E40" s="77"/>
      <c r="F40" s="78"/>
      <c r="G40" s="79" t="str">
        <f t="shared" si="1"/>
        <v/>
      </c>
    </row>
    <row r="41" spans="1:7" ht="14.1" customHeight="1" x14ac:dyDescent="0.2">
      <c r="A41" s="89" t="str">
        <f t="shared" si="2"/>
        <v/>
      </c>
      <c r="B41" s="76"/>
      <c r="C41" s="77"/>
      <c r="D41" s="76"/>
      <c r="E41" s="77"/>
      <c r="F41" s="78"/>
      <c r="G41" s="79" t="str">
        <f t="shared" si="1"/>
        <v/>
      </c>
    </row>
    <row r="42" spans="1:7" ht="14.1" customHeight="1" x14ac:dyDescent="0.2">
      <c r="A42" s="89" t="str">
        <f t="shared" si="2"/>
        <v/>
      </c>
      <c r="B42" s="76"/>
      <c r="C42" s="84"/>
      <c r="D42" s="85"/>
      <c r="E42" s="84"/>
      <c r="F42" s="78"/>
      <c r="G42" s="79" t="str">
        <f t="shared" si="1"/>
        <v/>
      </c>
    </row>
    <row r="43" spans="1:7" ht="14.1" customHeight="1" x14ac:dyDescent="0.2">
      <c r="A43" s="89" t="str">
        <f t="shared" si="2"/>
        <v/>
      </c>
      <c r="B43" s="76"/>
      <c r="C43" s="77"/>
      <c r="D43" s="76"/>
      <c r="E43" s="77"/>
      <c r="F43" s="86"/>
      <c r="G43" s="79" t="str">
        <f t="shared" si="1"/>
        <v/>
      </c>
    </row>
    <row r="44" spans="1:7" ht="14.1" customHeight="1" x14ac:dyDescent="0.2">
      <c r="A44" s="89" t="str">
        <f t="shared" si="2"/>
        <v/>
      </c>
      <c r="B44" s="85"/>
      <c r="C44" s="91"/>
      <c r="D44" s="92"/>
      <c r="E44" s="91"/>
      <c r="F44" s="78"/>
      <c r="G44" s="79" t="str">
        <f t="shared" si="1"/>
        <v/>
      </c>
    </row>
    <row r="45" spans="1:7" ht="14.1" customHeight="1" x14ac:dyDescent="0.2">
      <c r="A45" s="89" t="str">
        <f t="shared" si="2"/>
        <v/>
      </c>
      <c r="B45" s="76"/>
      <c r="F45" s="93"/>
      <c r="G45" s="79" t="str">
        <f t="shared" si="1"/>
        <v/>
      </c>
    </row>
    <row r="46" spans="1:7" ht="14.1" customHeight="1" x14ac:dyDescent="0.2">
      <c r="A46" s="90" t="str">
        <f t="shared" si="2"/>
        <v/>
      </c>
      <c r="B46" s="92"/>
    </row>
    <row r="47" spans="1:7" ht="14.1" customHeight="1" x14ac:dyDescent="0.2">
      <c r="A47" s="89" t="str">
        <f t="shared" si="2"/>
        <v/>
      </c>
    </row>
    <row r="48" spans="1:7" ht="14.1" customHeight="1" x14ac:dyDescent="0.2">
      <c r="A48" s="94" t="str">
        <f t="shared" si="2"/>
        <v/>
      </c>
    </row>
  </sheetData>
  <sheetProtection formatCells="0" formatColumns="0" formatRows="0" insertColumns="0" insertRows="0" insertHyperlinks="0" deleteColumns="0" deleteRows="0" sort="0" autoFilter="0" pivotTables="0"/>
  <sortState ref="A4:G13">
    <sortCondition descending="1" ref="G4:G13"/>
  </sortState>
  <dataValidations count="2">
    <dataValidation prompt="Buňka obsahuje vzorec. Nevyplňovat!" sqref="A4:A48">
      <formula1>0</formula1>
      <formula2>0</formula2>
    </dataValidation>
    <dataValidation prompt="Buňka obsahuje vzorec, NEPŘEPSAT!" sqref="G4:G45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N50"/>
  <sheetViews>
    <sheetView workbookViewId="0">
      <selection activeCell="H11" sqref="H11"/>
    </sheetView>
  </sheetViews>
  <sheetFormatPr defaultRowHeight="12.75" x14ac:dyDescent="0.2"/>
  <cols>
    <col min="1" max="2" width="4.85546875" customWidth="1"/>
    <col min="3" max="3" width="25.42578125" customWidth="1"/>
    <col min="4" max="4" width="7.7109375" style="1" customWidth="1"/>
    <col min="5" max="5" width="25.42578125" customWidth="1"/>
    <col min="6" max="6" width="3.42578125" style="1" customWidth="1"/>
    <col min="7" max="7" width="1.140625" style="1" customWidth="1"/>
    <col min="8" max="8" width="6.140625" style="95" customWidth="1"/>
    <col min="9" max="9" width="9.140625" style="1" customWidth="1"/>
    <col min="10" max="1025" width="8.28515625" customWidth="1"/>
  </cols>
  <sheetData>
    <row r="1" spans="1:14" ht="12.75" customHeight="1" x14ac:dyDescent="0.2">
      <c r="D1"/>
      <c r="F1"/>
      <c r="G1"/>
      <c r="H1"/>
      <c r="I1"/>
    </row>
    <row r="2" spans="1:14" s="64" customFormat="1" ht="21.95" customHeight="1" x14ac:dyDescent="0.2">
      <c r="A2" s="63" t="s">
        <v>98</v>
      </c>
      <c r="B2" s="63"/>
      <c r="C2" s="65"/>
      <c r="D2" s="66"/>
      <c r="E2" s="67"/>
      <c r="F2" s="88"/>
      <c r="G2" s="88"/>
      <c r="H2" s="96"/>
      <c r="I2" s="69" t="s">
        <v>114</v>
      </c>
    </row>
    <row r="3" spans="1:14" s="74" customFormat="1" ht="23.25" customHeight="1" x14ac:dyDescent="0.2">
      <c r="A3" s="97"/>
      <c r="B3" s="98" t="s">
        <v>100</v>
      </c>
      <c r="C3" s="97" t="s">
        <v>101</v>
      </c>
      <c r="D3" s="99" t="s">
        <v>113</v>
      </c>
      <c r="E3" s="97" t="s">
        <v>103</v>
      </c>
      <c r="F3" s="100"/>
      <c r="G3" s="101" t="s">
        <v>104</v>
      </c>
      <c r="H3" s="102"/>
      <c r="I3" s="101" t="s">
        <v>105</v>
      </c>
    </row>
    <row r="4" spans="1:14" s="77" customFormat="1" ht="14.1" customHeight="1" x14ac:dyDescent="0.2">
      <c r="A4" s="89" t="str">
        <f>IF(F4&gt;0,(ROW()-3)&amp;".","")</f>
        <v>1.</v>
      </c>
      <c r="B4" s="76"/>
      <c r="C4" s="84" t="s">
        <v>191</v>
      </c>
      <c r="D4" s="85"/>
      <c r="E4" s="59" t="s">
        <v>151</v>
      </c>
      <c r="F4" s="85">
        <v>4</v>
      </c>
      <c r="G4" s="103" t="str">
        <f>IF(H4=0,"",":")</f>
        <v>:</v>
      </c>
      <c r="H4" s="86">
        <v>35.4</v>
      </c>
      <c r="I4" s="104">
        <f>IF(H4&lt;&gt;"",(INT(POWER(480-(F4*60+H4),1.85)*0.03768)),"")</f>
        <v>710</v>
      </c>
      <c r="J4" s="80" t="s">
        <v>115</v>
      </c>
      <c r="K4" s="81"/>
      <c r="L4" s="81"/>
      <c r="M4" s="81"/>
      <c r="N4" s="81"/>
    </row>
    <row r="5" spans="1:14" ht="14.1" customHeight="1" x14ac:dyDescent="0.2">
      <c r="A5" s="89" t="str">
        <f>IF(F5&gt;0,(ROW()-3)&amp;".","")</f>
        <v>2.</v>
      </c>
      <c r="B5" s="76"/>
      <c r="C5" s="84" t="s">
        <v>192</v>
      </c>
      <c r="D5" s="85"/>
      <c r="E5" s="59" t="s">
        <v>151</v>
      </c>
      <c r="F5" s="76">
        <v>4</v>
      </c>
      <c r="G5" s="105" t="str">
        <f>IF(H5=0,"",":")</f>
        <v>:</v>
      </c>
      <c r="H5" s="78">
        <v>41.4</v>
      </c>
      <c r="I5" s="79">
        <f>IF(H5&lt;&gt;"",(INT(POWER(480-(F5*60+H5),1.85)*0.03768)),"")</f>
        <v>672</v>
      </c>
      <c r="J5" s="81" t="s">
        <v>107</v>
      </c>
      <c r="K5" s="81"/>
      <c r="L5" s="81"/>
      <c r="M5" s="81"/>
      <c r="N5" s="81"/>
    </row>
    <row r="6" spans="1:14" ht="14.1" customHeight="1" x14ac:dyDescent="0.2">
      <c r="A6" s="89" t="str">
        <f>IF(F6&gt;0,(ROW()-3)&amp;".","")</f>
        <v>3.</v>
      </c>
      <c r="B6" s="76"/>
      <c r="C6" s="84" t="s">
        <v>155</v>
      </c>
      <c r="D6" s="85"/>
      <c r="E6" s="59" t="s">
        <v>147</v>
      </c>
      <c r="F6" s="85">
        <v>4</v>
      </c>
      <c r="G6" s="103" t="s">
        <v>223</v>
      </c>
      <c r="H6" s="86">
        <v>50.1</v>
      </c>
      <c r="I6" s="104">
        <f>IF(H6&lt;&gt;"",(INT(POWER(480-(F6*60+H6),1.85)*0.03768)),"")</f>
        <v>618</v>
      </c>
      <c r="J6" s="82" t="s">
        <v>116</v>
      </c>
      <c r="K6" s="82"/>
      <c r="L6" s="82"/>
      <c r="M6" s="82"/>
      <c r="N6" s="77"/>
    </row>
    <row r="7" spans="1:14" ht="14.1" customHeight="1" x14ac:dyDescent="0.2">
      <c r="A7" s="89" t="str">
        <f>IF(F7&gt;0,(ROW()-3)&amp;".","")</f>
        <v>4.</v>
      </c>
      <c r="B7" s="76"/>
      <c r="C7" s="84" t="s">
        <v>196</v>
      </c>
      <c r="D7" s="76"/>
      <c r="E7" s="59" t="s">
        <v>147</v>
      </c>
      <c r="F7" s="85">
        <v>4</v>
      </c>
      <c r="G7" s="103" t="s">
        <v>223</v>
      </c>
      <c r="H7" s="86">
        <v>55.6</v>
      </c>
      <c r="I7" s="104">
        <f>IF(H7&lt;&gt;"",(INT(POWER(480-(F7*60+H7),1.85)*0.03768)),"")</f>
        <v>585</v>
      </c>
      <c r="J7" s="83" t="s">
        <v>110</v>
      </c>
      <c r="K7" s="83"/>
      <c r="L7" s="83"/>
      <c r="M7" s="83"/>
      <c r="N7" s="77"/>
    </row>
    <row r="8" spans="1:14" ht="14.1" customHeight="1" x14ac:dyDescent="0.2">
      <c r="A8" s="89" t="str">
        <f>IF(F8&gt;0,(ROW()-3)&amp;".","")</f>
        <v>5.</v>
      </c>
      <c r="B8" s="76"/>
      <c r="C8" s="84" t="s">
        <v>197</v>
      </c>
      <c r="D8" s="85"/>
      <c r="E8" s="59" t="s">
        <v>147</v>
      </c>
      <c r="F8" s="85">
        <v>5</v>
      </c>
      <c r="G8" s="103" t="s">
        <v>223</v>
      </c>
      <c r="H8" s="86">
        <v>9.1</v>
      </c>
      <c r="I8" s="104">
        <f>IF(H8&lt;&gt;"",(INT(POWER(480-(F8*60+H8),1.85)*0.03768)),"")</f>
        <v>508</v>
      </c>
      <c r="J8" s="82" t="s">
        <v>111</v>
      </c>
      <c r="K8" s="82"/>
      <c r="L8" s="82"/>
      <c r="M8" s="82"/>
      <c r="N8" s="77"/>
    </row>
    <row r="9" spans="1:14" ht="14.1" customHeight="1" x14ac:dyDescent="0.2">
      <c r="A9" s="89" t="str">
        <f>IF(F9&gt;0,(ROW()-3)&amp;".","")</f>
        <v>6.</v>
      </c>
      <c r="B9" s="76"/>
      <c r="C9" s="84" t="s">
        <v>193</v>
      </c>
      <c r="D9" s="85"/>
      <c r="E9" s="59" t="s">
        <v>151</v>
      </c>
      <c r="F9" s="76">
        <v>5</v>
      </c>
      <c r="G9" s="105" t="str">
        <f>IF(H9=0,"",":")</f>
        <v>:</v>
      </c>
      <c r="H9" s="78">
        <v>12.9</v>
      </c>
      <c r="I9" s="79">
        <f>IF(H9&lt;&gt;"",(INT(POWER(480-(F9*60+H9),1.85)*0.03768)),"")</f>
        <v>488</v>
      </c>
    </row>
    <row r="10" spans="1:14" ht="14.1" customHeight="1" x14ac:dyDescent="0.2">
      <c r="A10" s="89" t="str">
        <f>IF(F10&gt;0,(ROW()-3)&amp;".","")</f>
        <v>7.</v>
      </c>
      <c r="B10" s="76"/>
      <c r="C10" s="84" t="s">
        <v>194</v>
      </c>
      <c r="D10" s="85"/>
      <c r="E10" s="59" t="s">
        <v>140</v>
      </c>
      <c r="F10" s="85">
        <v>5</v>
      </c>
      <c r="G10" s="103" t="str">
        <f>IF(H10=0,"",":")</f>
        <v>:</v>
      </c>
      <c r="H10" s="86">
        <v>32.5</v>
      </c>
      <c r="I10" s="104">
        <f>IF(H10&lt;&gt;"",(INT(POWER(480-(F10*60+H10),1.85)*0.03768)),"")</f>
        <v>387</v>
      </c>
    </row>
    <row r="11" spans="1:14" ht="14.1" customHeight="1" x14ac:dyDescent="0.2">
      <c r="A11" s="89" t="str">
        <f>IF(F11&gt;0,(ROW()-3)&amp;".","")</f>
        <v>8.</v>
      </c>
      <c r="B11" s="76"/>
      <c r="C11" s="84" t="s">
        <v>164</v>
      </c>
      <c r="D11" s="76"/>
      <c r="E11" s="59" t="s">
        <v>140</v>
      </c>
      <c r="F11" s="76">
        <v>5</v>
      </c>
      <c r="G11" s="105" t="str">
        <f>IF(H11=0,"",":")</f>
        <v>:</v>
      </c>
      <c r="H11" s="78">
        <v>43.2</v>
      </c>
      <c r="I11" s="79">
        <f>IF(H11&lt;&gt;"",(INT(POWER(480-(F11*60+H11),1.85)*0.03768)),"")</f>
        <v>337</v>
      </c>
    </row>
    <row r="12" spans="1:14" ht="14.1" customHeight="1" x14ac:dyDescent="0.2">
      <c r="A12" s="89" t="str">
        <f>IF(F12&gt;0,(ROW()-3)&amp;".","")</f>
        <v>9.</v>
      </c>
      <c r="B12" s="76"/>
      <c r="C12" s="84" t="s">
        <v>198</v>
      </c>
      <c r="D12" s="85"/>
      <c r="E12" s="59" t="s">
        <v>140</v>
      </c>
      <c r="F12" s="85">
        <v>6</v>
      </c>
      <c r="G12" s="103" t="s">
        <v>223</v>
      </c>
      <c r="H12" s="86">
        <v>6.2</v>
      </c>
      <c r="I12" s="104">
        <f>IF(H12&lt;&gt;"",(INT(POWER(480-(F12*60+H12),1.85)*0.03768)),"")</f>
        <v>239</v>
      </c>
    </row>
    <row r="13" spans="1:14" ht="14.1" customHeight="1" x14ac:dyDescent="0.2">
      <c r="A13" s="89" t="str">
        <f>IF(F13&gt;0,(ROW()-3)&amp;".","")</f>
        <v>10.</v>
      </c>
      <c r="B13" s="76"/>
      <c r="C13" s="84" t="s">
        <v>195</v>
      </c>
      <c r="D13" s="85"/>
      <c r="E13" s="59" t="s">
        <v>140</v>
      </c>
      <c r="F13" s="76">
        <v>6</v>
      </c>
      <c r="G13" s="105" t="str">
        <f>IF(H13=0,"",":")</f>
        <v>:</v>
      </c>
      <c r="H13" s="78">
        <v>9.1999999999999993</v>
      </c>
      <c r="I13" s="79">
        <f>IF(H13&lt;&gt;"",(INT(POWER(480-(F13*60+H13),1.85)*0.03768)),"")</f>
        <v>228</v>
      </c>
    </row>
    <row r="14" spans="1:14" ht="14.1" customHeight="1" x14ac:dyDescent="0.2">
      <c r="A14" s="89" t="str">
        <f>IF(F14&gt;0,(ROW()-3)&amp;".","")</f>
        <v/>
      </c>
      <c r="B14" s="76"/>
      <c r="D14" s="85"/>
      <c r="F14" s="76"/>
      <c r="G14" s="105" t="str">
        <f>IF(H14=0,"",":")</f>
        <v/>
      </c>
      <c r="H14" s="78"/>
      <c r="I14" s="79" t="str">
        <f>IF(H14&lt;&gt;"",(INT(POWER(480-(F14*60+H14),1.85)*0.03768)),"")</f>
        <v/>
      </c>
    </row>
    <row r="15" spans="1:14" ht="14.1" customHeight="1" x14ac:dyDescent="0.2">
      <c r="A15" s="89" t="str">
        <f t="shared" ref="A15:A21" si="0">IF(F15&gt;0,(ROW()-3)&amp;".","")</f>
        <v/>
      </c>
      <c r="B15" s="76"/>
      <c r="C15" s="106"/>
      <c r="D15" s="107"/>
      <c r="E15" s="59"/>
      <c r="F15" s="85"/>
      <c r="G15" s="103" t="str">
        <f t="shared" ref="G15:G47" si="1">IF(H15=0,"",":")</f>
        <v/>
      </c>
      <c r="H15" s="86"/>
      <c r="I15" s="104" t="str">
        <f t="shared" ref="I15:I47" si="2">IF(H15&lt;&gt;"",(INT(POWER(480-(F15*60+H15),1.85)*0.03768)),"")</f>
        <v/>
      </c>
    </row>
    <row r="16" spans="1:14" ht="14.1" customHeight="1" x14ac:dyDescent="0.2">
      <c r="A16" s="89" t="str">
        <f t="shared" si="0"/>
        <v/>
      </c>
      <c r="B16" s="76"/>
      <c r="D16" s="76"/>
      <c r="E16" s="59"/>
      <c r="F16" s="108"/>
      <c r="G16" s="103" t="str">
        <f t="shared" si="1"/>
        <v/>
      </c>
      <c r="H16" s="109"/>
      <c r="I16" s="104" t="str">
        <f t="shared" si="2"/>
        <v/>
      </c>
    </row>
    <row r="17" spans="1:9" ht="14.1" customHeight="1" x14ac:dyDescent="0.2">
      <c r="A17" s="89" t="str">
        <f t="shared" si="0"/>
        <v/>
      </c>
      <c r="B17" s="76"/>
      <c r="C17" s="84"/>
      <c r="D17" s="85"/>
      <c r="E17" s="59"/>
      <c r="F17" s="85"/>
      <c r="G17" s="103" t="str">
        <f t="shared" si="1"/>
        <v/>
      </c>
      <c r="H17" s="86"/>
      <c r="I17" s="104" t="str">
        <f t="shared" si="2"/>
        <v/>
      </c>
    </row>
    <row r="18" spans="1:9" ht="14.1" customHeight="1" x14ac:dyDescent="0.2">
      <c r="A18" s="89" t="str">
        <f t="shared" si="0"/>
        <v/>
      </c>
      <c r="B18" s="76"/>
      <c r="D18" s="76"/>
      <c r="E18" s="59"/>
      <c r="F18" s="85"/>
      <c r="G18" s="103" t="str">
        <f t="shared" si="1"/>
        <v/>
      </c>
      <c r="H18" s="86"/>
      <c r="I18" s="104" t="str">
        <f t="shared" si="2"/>
        <v/>
      </c>
    </row>
    <row r="19" spans="1:9" ht="14.1" customHeight="1" x14ac:dyDescent="0.2">
      <c r="A19" s="89" t="str">
        <f t="shared" si="0"/>
        <v/>
      </c>
      <c r="B19" s="76"/>
      <c r="D19" s="76"/>
      <c r="E19" s="59"/>
      <c r="F19" s="76"/>
      <c r="G19" s="105" t="str">
        <f t="shared" si="1"/>
        <v/>
      </c>
      <c r="H19" s="78"/>
      <c r="I19" s="79" t="str">
        <f t="shared" si="2"/>
        <v/>
      </c>
    </row>
    <row r="20" spans="1:9" ht="14.1" customHeight="1" x14ac:dyDescent="0.2">
      <c r="A20" s="89" t="str">
        <f t="shared" si="0"/>
        <v/>
      </c>
      <c r="B20" s="76"/>
      <c r="C20" s="110"/>
      <c r="D20" s="111"/>
      <c r="E20" s="112"/>
      <c r="F20" s="85"/>
      <c r="G20" s="103" t="str">
        <f t="shared" si="1"/>
        <v/>
      </c>
      <c r="H20" s="86"/>
      <c r="I20" s="104" t="str">
        <f t="shared" si="2"/>
        <v/>
      </c>
    </row>
    <row r="21" spans="1:9" ht="14.1" customHeight="1" x14ac:dyDescent="0.2">
      <c r="A21" s="89" t="str">
        <f t="shared" si="0"/>
        <v/>
      </c>
      <c r="B21" s="76"/>
      <c r="D21" s="76"/>
      <c r="E21" s="59"/>
      <c r="F21" s="76"/>
      <c r="G21" s="105" t="str">
        <f t="shared" si="1"/>
        <v/>
      </c>
      <c r="H21" s="78"/>
      <c r="I21" s="79" t="str">
        <f t="shared" si="2"/>
        <v/>
      </c>
    </row>
    <row r="22" spans="1:9" ht="14.1" customHeight="1" x14ac:dyDescent="0.2">
      <c r="A22" s="89" t="str">
        <f t="shared" ref="A22:A50" si="3">IF(F19&gt;0,(ROW()-3)&amp;".","")</f>
        <v/>
      </c>
      <c r="B22" s="76"/>
      <c r="D22" s="76"/>
      <c r="E22" s="59"/>
      <c r="F22" s="85"/>
      <c r="G22" s="103" t="str">
        <f t="shared" si="1"/>
        <v/>
      </c>
      <c r="H22" s="86"/>
      <c r="I22" s="104" t="str">
        <f t="shared" si="2"/>
        <v/>
      </c>
    </row>
    <row r="23" spans="1:9" ht="14.1" customHeight="1" x14ac:dyDescent="0.2">
      <c r="A23" s="89" t="str">
        <f t="shared" si="3"/>
        <v/>
      </c>
      <c r="B23" s="76"/>
      <c r="D23" s="76"/>
      <c r="E23" s="59"/>
      <c r="F23" s="76"/>
      <c r="G23" s="105" t="str">
        <f t="shared" si="1"/>
        <v/>
      </c>
      <c r="H23" s="78"/>
      <c r="I23" s="79" t="str">
        <f t="shared" si="2"/>
        <v/>
      </c>
    </row>
    <row r="24" spans="1:9" ht="14.1" customHeight="1" x14ac:dyDescent="0.2">
      <c r="A24" s="89" t="str">
        <f t="shared" si="3"/>
        <v/>
      </c>
      <c r="B24" s="76"/>
      <c r="D24" s="76"/>
      <c r="E24" s="59"/>
      <c r="F24" s="85"/>
      <c r="G24" s="103" t="str">
        <f t="shared" si="1"/>
        <v/>
      </c>
      <c r="H24" s="86"/>
      <c r="I24" s="104" t="str">
        <f t="shared" si="2"/>
        <v/>
      </c>
    </row>
    <row r="25" spans="1:9" ht="14.1" customHeight="1" x14ac:dyDescent="0.2">
      <c r="A25" s="89" t="str">
        <f t="shared" si="3"/>
        <v/>
      </c>
      <c r="B25" s="76"/>
      <c r="C25" s="84"/>
      <c r="D25" s="85"/>
      <c r="E25" s="59"/>
      <c r="F25" s="85"/>
      <c r="G25" s="103" t="str">
        <f t="shared" si="1"/>
        <v/>
      </c>
      <c r="H25" s="86"/>
      <c r="I25" s="104" t="str">
        <f t="shared" si="2"/>
        <v/>
      </c>
    </row>
    <row r="26" spans="1:9" ht="14.1" customHeight="1" x14ac:dyDescent="0.2">
      <c r="A26" s="89" t="str">
        <f t="shared" si="3"/>
        <v/>
      </c>
      <c r="B26" s="76"/>
      <c r="D26" s="76"/>
      <c r="F26" s="76"/>
      <c r="G26" s="105" t="str">
        <f t="shared" si="1"/>
        <v/>
      </c>
      <c r="H26" s="78"/>
      <c r="I26" s="79" t="str">
        <f t="shared" si="2"/>
        <v/>
      </c>
    </row>
    <row r="27" spans="1:9" ht="14.1" customHeight="1" x14ac:dyDescent="0.2">
      <c r="A27" s="89" t="str">
        <f t="shared" si="3"/>
        <v/>
      </c>
      <c r="B27" s="76"/>
      <c r="D27" s="76"/>
      <c r="F27" s="76"/>
      <c r="G27" s="105" t="str">
        <f t="shared" si="1"/>
        <v/>
      </c>
      <c r="H27" s="78"/>
      <c r="I27" s="79" t="str">
        <f t="shared" si="2"/>
        <v/>
      </c>
    </row>
    <row r="28" spans="1:9" ht="14.1" customHeight="1" x14ac:dyDescent="0.2">
      <c r="A28" s="89" t="str">
        <f t="shared" si="3"/>
        <v/>
      </c>
      <c r="B28" s="76"/>
      <c r="D28" s="76"/>
      <c r="F28" s="76"/>
      <c r="G28" s="105" t="str">
        <f t="shared" si="1"/>
        <v/>
      </c>
      <c r="H28" s="78"/>
      <c r="I28" s="79" t="str">
        <f t="shared" si="2"/>
        <v/>
      </c>
    </row>
    <row r="29" spans="1:9" ht="14.1" customHeight="1" x14ac:dyDescent="0.2">
      <c r="A29" s="89" t="str">
        <f t="shared" si="3"/>
        <v/>
      </c>
      <c r="B29" s="76"/>
      <c r="C29" s="84"/>
      <c r="D29" s="85"/>
      <c r="E29" s="84"/>
      <c r="F29" s="76"/>
      <c r="G29" s="105" t="str">
        <f t="shared" si="1"/>
        <v/>
      </c>
      <c r="H29" s="78"/>
      <c r="I29" s="79" t="str">
        <f t="shared" si="2"/>
        <v/>
      </c>
    </row>
    <row r="30" spans="1:9" ht="14.1" customHeight="1" x14ac:dyDescent="0.2">
      <c r="A30" s="89" t="str">
        <f t="shared" si="3"/>
        <v/>
      </c>
      <c r="B30" s="76"/>
      <c r="D30" s="76"/>
      <c r="F30" s="85"/>
      <c r="G30" s="103" t="str">
        <f t="shared" si="1"/>
        <v/>
      </c>
      <c r="H30" s="86"/>
      <c r="I30" s="104" t="str">
        <f t="shared" si="2"/>
        <v/>
      </c>
    </row>
    <row r="31" spans="1:9" ht="14.1" customHeight="1" x14ac:dyDescent="0.2">
      <c r="A31" s="89" t="str">
        <f t="shared" si="3"/>
        <v/>
      </c>
      <c r="B31" s="76"/>
      <c r="D31" s="76"/>
      <c r="F31" s="76"/>
      <c r="G31" s="105" t="str">
        <f t="shared" si="1"/>
        <v/>
      </c>
      <c r="H31" s="78"/>
      <c r="I31" s="79" t="str">
        <f t="shared" si="2"/>
        <v/>
      </c>
    </row>
    <row r="32" spans="1:9" ht="14.1" customHeight="1" x14ac:dyDescent="0.2">
      <c r="A32" s="89" t="str">
        <f t="shared" si="3"/>
        <v/>
      </c>
      <c r="B32" s="85"/>
      <c r="D32" s="76"/>
      <c r="F32" s="76"/>
      <c r="G32" s="105" t="str">
        <f t="shared" si="1"/>
        <v/>
      </c>
      <c r="H32" s="78"/>
      <c r="I32" s="79" t="str">
        <f t="shared" si="2"/>
        <v/>
      </c>
    </row>
    <row r="33" spans="1:9" ht="14.1" customHeight="1" x14ac:dyDescent="0.2">
      <c r="A33" s="90" t="str">
        <f t="shared" si="3"/>
        <v/>
      </c>
      <c r="B33" s="76"/>
      <c r="D33" s="76"/>
      <c r="F33" s="76"/>
      <c r="G33" s="105" t="str">
        <f t="shared" si="1"/>
        <v/>
      </c>
      <c r="H33" s="78"/>
      <c r="I33" s="79" t="str">
        <f t="shared" si="2"/>
        <v/>
      </c>
    </row>
    <row r="34" spans="1:9" ht="14.1" customHeight="1" x14ac:dyDescent="0.2">
      <c r="A34" s="89" t="str">
        <f t="shared" si="3"/>
        <v/>
      </c>
      <c r="B34" s="76"/>
      <c r="D34" s="76"/>
      <c r="F34" s="76"/>
      <c r="G34" s="105" t="str">
        <f t="shared" si="1"/>
        <v/>
      </c>
      <c r="H34" s="78"/>
      <c r="I34" s="79" t="str">
        <f t="shared" si="2"/>
        <v/>
      </c>
    </row>
    <row r="35" spans="1:9" ht="14.1" customHeight="1" x14ac:dyDescent="0.2">
      <c r="A35" s="89" t="str">
        <f t="shared" si="3"/>
        <v/>
      </c>
      <c r="B35" s="76"/>
      <c r="D35" s="76"/>
      <c r="F35" s="76"/>
      <c r="G35" s="105" t="str">
        <f t="shared" si="1"/>
        <v/>
      </c>
      <c r="H35" s="78"/>
      <c r="I35" s="79" t="str">
        <f t="shared" si="2"/>
        <v/>
      </c>
    </row>
    <row r="36" spans="1:9" ht="14.1" customHeight="1" x14ac:dyDescent="0.2">
      <c r="A36" s="89" t="str">
        <f t="shared" si="3"/>
        <v/>
      </c>
      <c r="B36" s="76"/>
      <c r="D36" s="76"/>
      <c r="F36" s="76"/>
      <c r="G36" s="105" t="str">
        <f t="shared" si="1"/>
        <v/>
      </c>
      <c r="H36" s="78"/>
      <c r="I36" s="79" t="str">
        <f t="shared" si="2"/>
        <v/>
      </c>
    </row>
    <row r="37" spans="1:9" ht="14.1" customHeight="1" x14ac:dyDescent="0.2">
      <c r="A37" s="89" t="str">
        <f t="shared" si="3"/>
        <v/>
      </c>
      <c r="B37" s="76"/>
      <c r="D37" s="76"/>
      <c r="F37" s="76"/>
      <c r="G37" s="105" t="str">
        <f t="shared" si="1"/>
        <v/>
      </c>
      <c r="H37" s="78"/>
      <c r="I37" s="79" t="str">
        <f t="shared" si="2"/>
        <v/>
      </c>
    </row>
    <row r="38" spans="1:9" ht="14.1" customHeight="1" x14ac:dyDescent="0.2">
      <c r="A38" s="89" t="str">
        <f t="shared" si="3"/>
        <v/>
      </c>
      <c r="B38" s="76"/>
      <c r="D38" s="76"/>
      <c r="F38" s="76"/>
      <c r="G38" s="105" t="str">
        <f t="shared" si="1"/>
        <v/>
      </c>
      <c r="H38" s="78"/>
      <c r="I38" s="79" t="str">
        <f t="shared" si="2"/>
        <v/>
      </c>
    </row>
    <row r="39" spans="1:9" ht="14.1" customHeight="1" x14ac:dyDescent="0.2">
      <c r="A39" s="89" t="str">
        <f t="shared" si="3"/>
        <v/>
      </c>
      <c r="B39" s="76"/>
      <c r="D39" s="76"/>
      <c r="F39" s="76"/>
      <c r="G39" s="105" t="str">
        <f t="shared" si="1"/>
        <v/>
      </c>
      <c r="H39" s="78"/>
      <c r="I39" s="79" t="str">
        <f t="shared" si="2"/>
        <v/>
      </c>
    </row>
    <row r="40" spans="1:9" ht="14.1" customHeight="1" x14ac:dyDescent="0.2">
      <c r="A40" s="89" t="str">
        <f t="shared" si="3"/>
        <v/>
      </c>
      <c r="B40" s="76"/>
      <c r="D40" s="76"/>
      <c r="F40" s="76"/>
      <c r="G40" s="105" t="str">
        <f t="shared" si="1"/>
        <v/>
      </c>
      <c r="H40" s="78"/>
      <c r="I40" s="79" t="str">
        <f t="shared" si="2"/>
        <v/>
      </c>
    </row>
    <row r="41" spans="1:9" ht="14.1" customHeight="1" x14ac:dyDescent="0.2">
      <c r="A41" s="89" t="str">
        <f t="shared" si="3"/>
        <v/>
      </c>
      <c r="B41" s="76"/>
      <c r="D41" s="76"/>
      <c r="F41" s="76"/>
      <c r="G41" s="105" t="str">
        <f t="shared" si="1"/>
        <v/>
      </c>
      <c r="H41" s="78"/>
      <c r="I41" s="79" t="str">
        <f t="shared" si="2"/>
        <v/>
      </c>
    </row>
    <row r="42" spans="1:9" ht="14.1" customHeight="1" x14ac:dyDescent="0.2">
      <c r="A42" s="89" t="str">
        <f t="shared" si="3"/>
        <v/>
      </c>
      <c r="B42" s="76"/>
      <c r="D42" s="76"/>
      <c r="F42" s="76"/>
      <c r="G42" s="105" t="str">
        <f t="shared" si="1"/>
        <v/>
      </c>
      <c r="H42" s="78"/>
      <c r="I42" s="79" t="str">
        <f t="shared" si="2"/>
        <v/>
      </c>
    </row>
    <row r="43" spans="1:9" ht="14.1" customHeight="1" x14ac:dyDescent="0.2">
      <c r="A43" s="89" t="str">
        <f t="shared" si="3"/>
        <v/>
      </c>
      <c r="B43" s="76"/>
      <c r="D43" s="76"/>
      <c r="F43" s="76"/>
      <c r="G43" s="105" t="str">
        <f t="shared" si="1"/>
        <v/>
      </c>
      <c r="H43" s="78"/>
      <c r="I43" s="79" t="str">
        <f t="shared" si="2"/>
        <v/>
      </c>
    </row>
    <row r="44" spans="1:9" ht="14.1" customHeight="1" x14ac:dyDescent="0.2">
      <c r="A44" s="89" t="str">
        <f t="shared" si="3"/>
        <v/>
      </c>
      <c r="B44" s="76"/>
      <c r="C44" s="84"/>
      <c r="D44" s="85"/>
      <c r="E44" s="84"/>
      <c r="F44" s="76"/>
      <c r="G44" s="105" t="str">
        <f t="shared" si="1"/>
        <v/>
      </c>
      <c r="H44" s="78"/>
      <c r="I44" s="79" t="str">
        <f t="shared" si="2"/>
        <v/>
      </c>
    </row>
    <row r="45" spans="1:9" ht="14.1" customHeight="1" x14ac:dyDescent="0.2">
      <c r="A45" s="89" t="str">
        <f t="shared" si="3"/>
        <v/>
      </c>
      <c r="B45" s="76"/>
      <c r="D45" s="76"/>
      <c r="F45" s="85"/>
      <c r="G45" s="103" t="str">
        <f t="shared" si="1"/>
        <v/>
      </c>
      <c r="H45" s="86"/>
      <c r="I45" s="104" t="str">
        <f t="shared" si="2"/>
        <v/>
      </c>
    </row>
    <row r="46" spans="1:9" ht="14.1" customHeight="1" x14ac:dyDescent="0.2">
      <c r="A46" s="89" t="str">
        <f t="shared" si="3"/>
        <v/>
      </c>
      <c r="B46" s="76"/>
      <c r="C46" s="91"/>
      <c r="D46" s="92"/>
      <c r="E46" s="91"/>
      <c r="F46" s="76"/>
      <c r="G46" s="105" t="str">
        <f t="shared" si="1"/>
        <v/>
      </c>
      <c r="H46" s="78"/>
      <c r="I46" s="79" t="str">
        <f t="shared" si="2"/>
        <v/>
      </c>
    </row>
    <row r="47" spans="1:9" ht="14.1" customHeight="1" x14ac:dyDescent="0.2">
      <c r="A47" s="89" t="str">
        <f t="shared" si="3"/>
        <v/>
      </c>
      <c r="B47" s="85"/>
      <c r="F47" s="92"/>
      <c r="G47" s="113" t="str">
        <f t="shared" si="1"/>
        <v/>
      </c>
      <c r="H47" s="93"/>
      <c r="I47" s="114" t="str">
        <f t="shared" si="2"/>
        <v/>
      </c>
    </row>
    <row r="48" spans="1:9" ht="14.1" customHeight="1" x14ac:dyDescent="0.2">
      <c r="A48" s="90" t="str">
        <f t="shared" si="3"/>
        <v/>
      </c>
      <c r="B48" s="76"/>
    </row>
    <row r="49" spans="1:2" ht="14.1" customHeight="1" x14ac:dyDescent="0.2">
      <c r="A49" s="89" t="str">
        <f t="shared" si="3"/>
        <v/>
      </c>
      <c r="B49" s="92"/>
    </row>
    <row r="50" spans="1:2" ht="14.1" customHeight="1" x14ac:dyDescent="0.2">
      <c r="A50" s="94" t="str">
        <f t="shared" si="3"/>
        <v/>
      </c>
    </row>
  </sheetData>
  <sheetProtection formatCells="0" formatColumns="0" formatRows="0" insertColumns="0" insertRows="0" insertHyperlinks="0" deleteColumns="0" deleteRows="0" sort="0" autoFilter="0" pivotTables="0"/>
  <sortState ref="A4:I13">
    <sortCondition descending="1" ref="I4:I13"/>
  </sortState>
  <dataValidations count="3">
    <dataValidation prompt="Buňka obsahuje vzorec. Nevyplňovat!" sqref="A4:A50">
      <formula1>0</formula1>
      <formula2>0</formula2>
    </dataValidation>
    <dataValidation prompt="Buňka obsahuje vzorec, NEPŘEPSAT!" sqref="I4:I47">
      <formula1>0</formula1>
      <formula2>0</formula2>
    </dataValidation>
    <dataValidation type="whole" operator="lessThanOrEqual" prompt="Dvojtečka se udělá sama, až napíšeš sekundy" sqref="G4:G47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M51"/>
  <sheetViews>
    <sheetView workbookViewId="0">
      <selection activeCell="A2" sqref="A2:G11"/>
    </sheetView>
  </sheetViews>
  <sheetFormatPr defaultRowHeight="12.75" x14ac:dyDescent="0.2"/>
  <cols>
    <col min="1" max="2" width="4.85546875" customWidth="1"/>
    <col min="3" max="3" width="25.42578125" customWidth="1"/>
    <col min="4" max="4" width="7.140625" style="1" customWidth="1"/>
    <col min="5" max="5" width="25.42578125" customWidth="1"/>
    <col min="6" max="6" width="10.140625" style="1" customWidth="1"/>
    <col min="7" max="7" width="9.5703125" style="1" customWidth="1"/>
    <col min="8" max="1025" width="8.28515625" customWidth="1"/>
  </cols>
  <sheetData>
    <row r="1" spans="1:13" ht="12.75" customHeight="1" x14ac:dyDescent="0.2">
      <c r="D1"/>
      <c r="F1"/>
      <c r="G1"/>
    </row>
    <row r="2" spans="1:13" s="64" customFormat="1" ht="29.25" customHeight="1" x14ac:dyDescent="0.2">
      <c r="A2" s="63" t="s">
        <v>98</v>
      </c>
      <c r="B2" s="63"/>
      <c r="C2" s="65"/>
      <c r="D2" s="66"/>
      <c r="E2" s="67"/>
      <c r="F2" s="88"/>
      <c r="G2" s="69" t="s">
        <v>117</v>
      </c>
    </row>
    <row r="3" spans="1:13" s="74" customFormat="1" ht="23.25" customHeight="1" x14ac:dyDescent="0.2">
      <c r="A3" s="72"/>
      <c r="B3" s="115" t="s">
        <v>100</v>
      </c>
      <c r="C3" s="72" t="s">
        <v>101</v>
      </c>
      <c r="D3" s="71" t="s">
        <v>113</v>
      </c>
      <c r="E3" s="72" t="s">
        <v>103</v>
      </c>
      <c r="F3" s="70" t="s">
        <v>104</v>
      </c>
      <c r="G3" s="70" t="s">
        <v>105</v>
      </c>
    </row>
    <row r="4" spans="1:13" ht="14.1" customHeight="1" x14ac:dyDescent="0.2">
      <c r="A4" s="89" t="str">
        <f>IF(F4&gt;0,(ROW()-3)&amp;".","")</f>
        <v>1.</v>
      </c>
      <c r="B4" s="76"/>
      <c r="C4" s="77" t="s">
        <v>205</v>
      </c>
      <c r="D4" s="76"/>
      <c r="E4" s="59" t="s">
        <v>151</v>
      </c>
      <c r="F4" s="76">
        <v>174</v>
      </c>
      <c r="G4" s="79">
        <f>IF(F4&gt;0,(INT(POWER(F4-75,1.42)*0.8465)),"")</f>
        <v>577</v>
      </c>
      <c r="H4" s="80" t="s">
        <v>106</v>
      </c>
      <c r="I4" s="81"/>
      <c r="J4" s="81"/>
      <c r="K4" s="81"/>
      <c r="L4" s="81"/>
    </row>
    <row r="5" spans="1:13" ht="14.1" customHeight="1" x14ac:dyDescent="0.2">
      <c r="A5" s="89" t="str">
        <f>IF(F5&gt;0,(ROW()-3)&amp;".","")</f>
        <v>2.</v>
      </c>
      <c r="B5" s="76"/>
      <c r="C5" s="77" t="s">
        <v>206</v>
      </c>
      <c r="D5" s="76"/>
      <c r="E5" s="59" t="s">
        <v>151</v>
      </c>
      <c r="F5" s="76">
        <v>162</v>
      </c>
      <c r="G5" s="79">
        <f>IF(F5&gt;0,(INT(POWER(F5-75,1.42)*0.8465)),"")</f>
        <v>480</v>
      </c>
      <c r="H5" s="81" t="s">
        <v>107</v>
      </c>
      <c r="I5" s="81"/>
      <c r="J5" s="81"/>
      <c r="K5" s="81"/>
      <c r="L5" s="81"/>
    </row>
    <row r="6" spans="1:13" ht="14.1" customHeight="1" x14ac:dyDescent="0.2">
      <c r="A6" s="89" t="str">
        <f>IF(F6&gt;0,(ROW()-3)&amp;".","")</f>
        <v>3.</v>
      </c>
      <c r="B6" s="76"/>
      <c r="C6" s="77" t="s">
        <v>207</v>
      </c>
      <c r="D6" s="76"/>
      <c r="E6" s="59" t="s">
        <v>147</v>
      </c>
      <c r="F6" s="76">
        <v>162</v>
      </c>
      <c r="G6" s="79">
        <f>IF(F6&gt;0,(INT(POWER(F6-75,1.42)*0.8465)),"")</f>
        <v>480</v>
      </c>
      <c r="H6" s="82" t="s">
        <v>108</v>
      </c>
      <c r="I6" s="82"/>
      <c r="J6" s="82"/>
      <c r="K6" s="82"/>
      <c r="L6" s="77"/>
    </row>
    <row r="7" spans="1:13" ht="14.1" customHeight="1" x14ac:dyDescent="0.2">
      <c r="A7" s="89" t="str">
        <f>IF(F7&gt;0,(ROW()-3)&amp;".","")</f>
        <v>4.</v>
      </c>
      <c r="B7" s="76"/>
      <c r="C7" s="77" t="s">
        <v>182</v>
      </c>
      <c r="D7" s="76"/>
      <c r="E7" s="59" t="s">
        <v>147</v>
      </c>
      <c r="F7" s="76">
        <v>162</v>
      </c>
      <c r="G7" s="79">
        <f>IF(F7&gt;0,(INT(POWER(F7-75,1.42)*0.8465)),"")</f>
        <v>480</v>
      </c>
      <c r="H7" s="83" t="s">
        <v>109</v>
      </c>
      <c r="I7" s="83"/>
      <c r="J7" s="83"/>
      <c r="K7" s="83"/>
      <c r="L7" s="77"/>
    </row>
    <row r="8" spans="1:13" ht="14.1" customHeight="1" x14ac:dyDescent="0.2">
      <c r="A8" s="89" t="str">
        <f>IF(F8&gt;0,(ROW()-3)&amp;".","")</f>
        <v>5.</v>
      </c>
      <c r="B8" s="106"/>
      <c r="C8" s="77" t="s">
        <v>208</v>
      </c>
      <c r="D8" s="76"/>
      <c r="E8" s="59" t="s">
        <v>147</v>
      </c>
      <c r="F8" s="76">
        <v>158</v>
      </c>
      <c r="G8" s="79">
        <f>IF(F8&gt;0,(INT(POWER(F8-75,1.42)*0.8465)),"")</f>
        <v>449</v>
      </c>
      <c r="H8" s="83" t="s">
        <v>110</v>
      </c>
      <c r="I8" s="83"/>
      <c r="J8" s="83"/>
      <c r="K8" s="83"/>
      <c r="L8" s="77"/>
    </row>
    <row r="9" spans="1:13" ht="14.1" customHeight="1" x14ac:dyDescent="0.2">
      <c r="A9" s="89" t="str">
        <f>IF(F9&gt;0,(ROW()-3)&amp;".","")</f>
        <v>6.</v>
      </c>
      <c r="B9" s="107"/>
      <c r="C9" s="77" t="s">
        <v>163</v>
      </c>
      <c r="D9" s="76"/>
      <c r="E9" s="59" t="s">
        <v>140</v>
      </c>
      <c r="F9" s="76">
        <v>138</v>
      </c>
      <c r="G9" s="79">
        <f>IF(F9&gt;0,(INT(POWER(F9-75,1.42)*0.8465)),"")</f>
        <v>303</v>
      </c>
      <c r="H9" s="82" t="s">
        <v>111</v>
      </c>
      <c r="I9" s="82"/>
      <c r="J9" s="82"/>
      <c r="K9" s="82"/>
      <c r="L9" s="77"/>
    </row>
    <row r="10" spans="1:13" ht="14.1" customHeight="1" x14ac:dyDescent="0.2">
      <c r="A10" s="89" t="str">
        <f>IF(F10&gt;0,(ROW()-3)&amp;".","")</f>
        <v>7.</v>
      </c>
      <c r="B10" s="76"/>
      <c r="C10" s="77" t="s">
        <v>209</v>
      </c>
      <c r="D10" s="76"/>
      <c r="E10" s="59" t="s">
        <v>140</v>
      </c>
      <c r="F10" s="76">
        <v>130</v>
      </c>
      <c r="G10" s="79">
        <f>IF(F10&gt;0,(INT(POWER(F10-75,1.42)*0.8465)),"")</f>
        <v>250</v>
      </c>
    </row>
    <row r="11" spans="1:13" ht="14.1" customHeight="1" x14ac:dyDescent="0.2">
      <c r="A11" s="89" t="str">
        <f>IF(F11&gt;0,(ROW()-3)&amp;".","")</f>
        <v/>
      </c>
      <c r="B11" s="76"/>
      <c r="C11" s="77" t="s">
        <v>178</v>
      </c>
      <c r="D11" s="76"/>
      <c r="E11" s="59" t="s">
        <v>140</v>
      </c>
      <c r="F11" s="76">
        <v>0</v>
      </c>
      <c r="G11" s="79" t="str">
        <f>IF(F11&gt;0,(INT(POWER(F11-75,1.42)*0.8465)),"")</f>
        <v/>
      </c>
    </row>
    <row r="12" spans="1:13" ht="14.1" customHeight="1" x14ac:dyDescent="0.2">
      <c r="A12" s="89" t="str">
        <f t="shared" ref="A4:A51" si="0">IF(F12&gt;0,(ROW()-3)&amp;".","")</f>
        <v/>
      </c>
      <c r="B12" s="76"/>
      <c r="C12" s="77"/>
      <c r="D12" s="76"/>
      <c r="E12" s="59"/>
      <c r="F12" s="76"/>
      <c r="G12" s="79" t="str">
        <f t="shared" ref="G4:G26" si="1">IF(F12&gt;0,(INT(POWER(F12-75,1.42)*0.8465)),"")</f>
        <v/>
      </c>
    </row>
    <row r="13" spans="1:13" ht="14.1" customHeight="1" x14ac:dyDescent="0.2">
      <c r="A13" s="89" t="str">
        <f t="shared" si="0"/>
        <v/>
      </c>
      <c r="B13" s="76"/>
      <c r="C13" s="77"/>
      <c r="D13" s="76"/>
      <c r="E13" s="59"/>
      <c r="F13" s="76"/>
      <c r="G13" s="79" t="str">
        <f t="shared" si="1"/>
        <v/>
      </c>
    </row>
    <row r="14" spans="1:13" ht="14.1" customHeight="1" x14ac:dyDescent="0.2">
      <c r="A14" s="89" t="str">
        <f t="shared" si="0"/>
        <v/>
      </c>
      <c r="B14" s="76"/>
      <c r="C14" s="77"/>
      <c r="D14" s="76"/>
      <c r="E14" s="59"/>
      <c r="F14" s="76"/>
      <c r="G14" s="79" t="str">
        <f t="shared" si="1"/>
        <v/>
      </c>
    </row>
    <row r="15" spans="1:13" ht="14.1" customHeight="1" x14ac:dyDescent="0.2">
      <c r="A15" s="89" t="str">
        <f t="shared" si="0"/>
        <v/>
      </c>
      <c r="B15" s="76"/>
      <c r="C15" s="77"/>
      <c r="D15" s="76"/>
      <c r="E15" s="59"/>
      <c r="F15" s="76"/>
      <c r="G15" s="79" t="str">
        <f t="shared" si="1"/>
        <v/>
      </c>
    </row>
    <row r="16" spans="1:13" ht="14.1" customHeight="1" x14ac:dyDescent="0.2">
      <c r="A16" s="89" t="str">
        <f t="shared" si="0"/>
        <v/>
      </c>
      <c r="B16" s="76"/>
      <c r="C16" s="77"/>
      <c r="D16" s="76"/>
      <c r="E16" s="59"/>
      <c r="F16" s="76"/>
      <c r="G16" s="79" t="str">
        <f t="shared" si="1"/>
        <v/>
      </c>
      <c r="K16" s="77"/>
      <c r="L16" s="76"/>
      <c r="M16" s="59"/>
    </row>
    <row r="17" spans="1:7" ht="14.1" customHeight="1" x14ac:dyDescent="0.2">
      <c r="A17" s="89" t="str">
        <f t="shared" si="0"/>
        <v/>
      </c>
      <c r="B17" s="76"/>
      <c r="C17" s="110"/>
      <c r="D17" s="111"/>
      <c r="E17" s="112"/>
      <c r="F17" s="76"/>
      <c r="G17" s="79" t="str">
        <f t="shared" si="1"/>
        <v/>
      </c>
    </row>
    <row r="18" spans="1:7" ht="14.1" customHeight="1" x14ac:dyDescent="0.2">
      <c r="A18" s="89" t="str">
        <f t="shared" si="0"/>
        <v/>
      </c>
      <c r="B18" s="76"/>
      <c r="C18" s="77"/>
      <c r="D18" s="107"/>
      <c r="E18" s="59"/>
      <c r="F18" s="76"/>
      <c r="G18" s="79" t="str">
        <f t="shared" si="1"/>
        <v/>
      </c>
    </row>
    <row r="19" spans="1:7" ht="14.1" customHeight="1" x14ac:dyDescent="0.2">
      <c r="A19" s="89" t="str">
        <f t="shared" si="0"/>
        <v/>
      </c>
      <c r="B19" s="76"/>
      <c r="C19" s="77"/>
      <c r="D19" s="76"/>
      <c r="E19" s="59"/>
      <c r="F19" s="76"/>
      <c r="G19" s="79" t="str">
        <f t="shared" si="1"/>
        <v/>
      </c>
    </row>
    <row r="20" spans="1:7" ht="14.1" customHeight="1" x14ac:dyDescent="0.2">
      <c r="A20" s="89" t="str">
        <f t="shared" si="0"/>
        <v/>
      </c>
      <c r="B20" s="76"/>
      <c r="C20" s="77"/>
      <c r="D20" s="76"/>
      <c r="E20" s="59"/>
      <c r="F20" s="76"/>
      <c r="G20" s="79" t="str">
        <f t="shared" si="1"/>
        <v/>
      </c>
    </row>
    <row r="21" spans="1:7" ht="14.1" customHeight="1" x14ac:dyDescent="0.2">
      <c r="A21" s="89" t="str">
        <f t="shared" si="0"/>
        <v/>
      </c>
      <c r="B21" s="76"/>
      <c r="C21" s="77"/>
      <c r="D21" s="76"/>
      <c r="E21" s="59"/>
      <c r="F21" s="76"/>
      <c r="G21" s="79" t="str">
        <f t="shared" si="1"/>
        <v/>
      </c>
    </row>
    <row r="22" spans="1:7" ht="14.1" customHeight="1" x14ac:dyDescent="0.2">
      <c r="A22" s="89" t="str">
        <f t="shared" si="0"/>
        <v/>
      </c>
      <c r="B22" s="76"/>
      <c r="C22" s="77"/>
      <c r="D22" s="76"/>
      <c r="E22" s="59"/>
      <c r="F22" s="76"/>
      <c r="G22" s="79" t="str">
        <f t="shared" si="1"/>
        <v/>
      </c>
    </row>
    <row r="23" spans="1:7" ht="14.1" customHeight="1" x14ac:dyDescent="0.2">
      <c r="A23" s="89" t="str">
        <f t="shared" si="0"/>
        <v/>
      </c>
      <c r="B23" s="76"/>
      <c r="C23" s="77"/>
      <c r="D23" s="76"/>
      <c r="E23" s="59"/>
      <c r="F23" s="76"/>
      <c r="G23" s="79" t="str">
        <f t="shared" si="1"/>
        <v/>
      </c>
    </row>
    <row r="24" spans="1:7" ht="14.1" customHeight="1" x14ac:dyDescent="0.2">
      <c r="A24" s="89" t="str">
        <f t="shared" si="0"/>
        <v/>
      </c>
      <c r="B24" s="76"/>
      <c r="C24" s="77"/>
      <c r="D24" s="76"/>
      <c r="E24" s="59"/>
      <c r="F24" s="76"/>
      <c r="G24" s="79" t="str">
        <f t="shared" si="1"/>
        <v/>
      </c>
    </row>
    <row r="25" spans="1:7" ht="14.1" customHeight="1" x14ac:dyDescent="0.2">
      <c r="A25" s="89" t="str">
        <f t="shared" si="0"/>
        <v/>
      </c>
      <c r="B25" s="76"/>
      <c r="C25" s="77"/>
      <c r="D25" s="76"/>
      <c r="E25" s="59"/>
      <c r="F25" s="76"/>
      <c r="G25" s="79" t="str">
        <f t="shared" si="1"/>
        <v/>
      </c>
    </row>
    <row r="26" spans="1:7" ht="14.1" customHeight="1" x14ac:dyDescent="0.2">
      <c r="A26" s="89" t="str">
        <f t="shared" si="0"/>
        <v/>
      </c>
      <c r="B26" s="76"/>
      <c r="C26" s="77"/>
      <c r="D26" s="76"/>
      <c r="E26" s="59"/>
      <c r="F26" s="76"/>
      <c r="G26" s="79" t="str">
        <f t="shared" si="1"/>
        <v/>
      </c>
    </row>
    <row r="27" spans="1:7" ht="14.1" customHeight="1" x14ac:dyDescent="0.2">
      <c r="A27" s="89" t="str">
        <f t="shared" si="0"/>
        <v/>
      </c>
      <c r="B27" s="76"/>
      <c r="C27" s="77"/>
      <c r="D27" s="76"/>
      <c r="E27" s="59"/>
      <c r="F27" s="76"/>
      <c r="G27" s="79">
        <v>0</v>
      </c>
    </row>
    <row r="28" spans="1:7" ht="14.1" customHeight="1" x14ac:dyDescent="0.2">
      <c r="A28" s="89" t="str">
        <f t="shared" si="0"/>
        <v/>
      </c>
      <c r="B28" s="76"/>
      <c r="C28" s="77"/>
      <c r="D28" s="76"/>
      <c r="E28" s="77"/>
      <c r="F28" s="76"/>
      <c r="G28" s="79" t="str">
        <f t="shared" ref="G28:G51" si="2">IF(F28&gt;0,(INT(POWER(F28-75,1.42)*0.8465)),"")</f>
        <v/>
      </c>
    </row>
    <row r="29" spans="1:7" ht="14.1" customHeight="1" x14ac:dyDescent="0.2">
      <c r="A29" s="89" t="str">
        <f t="shared" si="0"/>
        <v/>
      </c>
      <c r="B29" s="76"/>
      <c r="C29" s="77"/>
      <c r="D29" s="76"/>
      <c r="E29" s="77"/>
      <c r="F29" s="76"/>
      <c r="G29" s="79" t="str">
        <f t="shared" si="2"/>
        <v/>
      </c>
    </row>
    <row r="30" spans="1:7" ht="14.1" customHeight="1" x14ac:dyDescent="0.2">
      <c r="A30" s="89" t="str">
        <f t="shared" si="0"/>
        <v/>
      </c>
      <c r="B30" s="76"/>
      <c r="C30" s="77"/>
      <c r="D30" s="76"/>
      <c r="E30" s="77"/>
      <c r="F30" s="76"/>
      <c r="G30" s="79" t="str">
        <f t="shared" si="2"/>
        <v/>
      </c>
    </row>
    <row r="31" spans="1:7" ht="14.1" customHeight="1" x14ac:dyDescent="0.2">
      <c r="A31" s="89" t="str">
        <f t="shared" si="0"/>
        <v/>
      </c>
      <c r="B31" s="76"/>
      <c r="C31" s="77"/>
      <c r="D31" s="76"/>
      <c r="E31" s="77"/>
      <c r="F31" s="76"/>
      <c r="G31" s="79" t="str">
        <f t="shared" si="2"/>
        <v/>
      </c>
    </row>
    <row r="32" spans="1:7" ht="14.1" customHeight="1" x14ac:dyDescent="0.2">
      <c r="A32" s="89" t="str">
        <f t="shared" si="0"/>
        <v/>
      </c>
      <c r="B32" s="76"/>
      <c r="C32" s="84"/>
      <c r="D32" s="85"/>
      <c r="E32" s="84"/>
      <c r="F32" s="76"/>
      <c r="G32" s="79" t="str">
        <f t="shared" si="2"/>
        <v/>
      </c>
    </row>
    <row r="33" spans="1:7" ht="14.1" customHeight="1" x14ac:dyDescent="0.2">
      <c r="A33" s="89" t="str">
        <f t="shared" si="0"/>
        <v/>
      </c>
      <c r="B33" s="76"/>
      <c r="C33" s="77"/>
      <c r="D33" s="76"/>
      <c r="E33" s="77"/>
      <c r="F33" s="76"/>
      <c r="G33" s="79" t="str">
        <f t="shared" si="2"/>
        <v/>
      </c>
    </row>
    <row r="34" spans="1:7" ht="14.1" customHeight="1" x14ac:dyDescent="0.2">
      <c r="A34" s="90" t="str">
        <f t="shared" si="0"/>
        <v/>
      </c>
      <c r="B34" s="85"/>
      <c r="C34" s="77"/>
      <c r="D34" s="76"/>
      <c r="E34" s="77"/>
      <c r="F34" s="85"/>
      <c r="G34" s="104" t="str">
        <f t="shared" si="2"/>
        <v/>
      </c>
    </row>
    <row r="35" spans="1:7" ht="14.1" customHeight="1" x14ac:dyDescent="0.2">
      <c r="A35" s="89" t="str">
        <f t="shared" si="0"/>
        <v/>
      </c>
      <c r="B35" s="76"/>
      <c r="C35" s="77"/>
      <c r="D35" s="76"/>
      <c r="E35" s="77"/>
      <c r="F35" s="76"/>
      <c r="G35" s="79" t="str">
        <f t="shared" si="2"/>
        <v/>
      </c>
    </row>
    <row r="36" spans="1:7" ht="14.1" customHeight="1" x14ac:dyDescent="0.2">
      <c r="A36" s="89" t="str">
        <f t="shared" si="0"/>
        <v/>
      </c>
      <c r="B36" s="76"/>
      <c r="C36" s="77"/>
      <c r="D36" s="76"/>
      <c r="E36" s="77"/>
      <c r="F36" s="76"/>
      <c r="G36" s="79" t="str">
        <f t="shared" si="2"/>
        <v/>
      </c>
    </row>
    <row r="37" spans="1:7" ht="14.1" customHeight="1" x14ac:dyDescent="0.2">
      <c r="A37" s="89" t="str">
        <f t="shared" si="0"/>
        <v/>
      </c>
      <c r="B37" s="76"/>
      <c r="C37" s="77"/>
      <c r="D37" s="76"/>
      <c r="E37" s="77"/>
      <c r="F37" s="76"/>
      <c r="G37" s="79" t="str">
        <f t="shared" si="2"/>
        <v/>
      </c>
    </row>
    <row r="38" spans="1:7" ht="14.1" customHeight="1" x14ac:dyDescent="0.2">
      <c r="A38" s="89" t="str">
        <f t="shared" si="0"/>
        <v/>
      </c>
      <c r="B38" s="76"/>
      <c r="C38" s="77"/>
      <c r="D38" s="76"/>
      <c r="E38" s="77"/>
      <c r="F38" s="76"/>
      <c r="G38" s="79" t="str">
        <f t="shared" si="2"/>
        <v/>
      </c>
    </row>
    <row r="39" spans="1:7" ht="14.1" customHeight="1" x14ac:dyDescent="0.2">
      <c r="A39" s="89" t="str">
        <f t="shared" si="0"/>
        <v/>
      </c>
      <c r="B39" s="76"/>
      <c r="C39" s="77"/>
      <c r="D39" s="76"/>
      <c r="E39" s="77"/>
      <c r="F39" s="76"/>
      <c r="G39" s="79" t="str">
        <f t="shared" si="2"/>
        <v/>
      </c>
    </row>
    <row r="40" spans="1:7" ht="14.1" customHeight="1" x14ac:dyDescent="0.2">
      <c r="A40" s="89" t="str">
        <f t="shared" si="0"/>
        <v/>
      </c>
      <c r="B40" s="76"/>
      <c r="C40" s="77"/>
      <c r="D40" s="76"/>
      <c r="E40" s="77"/>
      <c r="F40" s="76"/>
      <c r="G40" s="79" t="str">
        <f t="shared" si="2"/>
        <v/>
      </c>
    </row>
    <row r="41" spans="1:7" ht="14.1" customHeight="1" x14ac:dyDescent="0.2">
      <c r="A41" s="89" t="str">
        <f t="shared" si="0"/>
        <v/>
      </c>
      <c r="B41" s="76"/>
      <c r="C41" s="77"/>
      <c r="D41" s="76"/>
      <c r="E41" s="77"/>
      <c r="F41" s="76"/>
      <c r="G41" s="79" t="str">
        <f t="shared" si="2"/>
        <v/>
      </c>
    </row>
    <row r="42" spans="1:7" ht="14.1" customHeight="1" x14ac:dyDescent="0.2">
      <c r="A42" s="89" t="str">
        <f t="shared" si="0"/>
        <v/>
      </c>
      <c r="B42" s="76"/>
      <c r="C42" s="77"/>
      <c r="D42" s="76"/>
      <c r="E42" s="77"/>
      <c r="F42" s="76"/>
      <c r="G42" s="79" t="str">
        <f t="shared" si="2"/>
        <v/>
      </c>
    </row>
    <row r="43" spans="1:7" ht="14.1" customHeight="1" x14ac:dyDescent="0.2">
      <c r="A43" s="89" t="str">
        <f t="shared" si="0"/>
        <v/>
      </c>
      <c r="B43" s="76"/>
      <c r="C43" s="77"/>
      <c r="D43" s="76"/>
      <c r="E43" s="77"/>
      <c r="F43" s="76"/>
      <c r="G43" s="79" t="str">
        <f t="shared" si="2"/>
        <v/>
      </c>
    </row>
    <row r="44" spans="1:7" ht="14.1" customHeight="1" x14ac:dyDescent="0.2">
      <c r="A44" s="89" t="str">
        <f t="shared" si="0"/>
        <v/>
      </c>
      <c r="B44" s="76"/>
      <c r="C44" s="77"/>
      <c r="D44" s="76"/>
      <c r="E44" s="77"/>
      <c r="F44" s="76"/>
      <c r="G44" s="79" t="str">
        <f t="shared" si="2"/>
        <v/>
      </c>
    </row>
    <row r="45" spans="1:7" ht="14.1" customHeight="1" x14ac:dyDescent="0.2">
      <c r="A45" s="89" t="str">
        <f t="shared" si="0"/>
        <v/>
      </c>
      <c r="B45" s="76"/>
      <c r="C45" s="77"/>
      <c r="D45" s="76"/>
      <c r="E45" s="77"/>
      <c r="F45" s="76"/>
      <c r="G45" s="79" t="str">
        <f t="shared" si="2"/>
        <v/>
      </c>
    </row>
    <row r="46" spans="1:7" ht="14.1" customHeight="1" x14ac:dyDescent="0.2">
      <c r="A46" s="89" t="str">
        <f t="shared" si="0"/>
        <v/>
      </c>
      <c r="B46" s="76"/>
      <c r="C46" s="77"/>
      <c r="D46" s="76"/>
      <c r="E46" s="77"/>
      <c r="F46" s="76"/>
      <c r="G46" s="79" t="str">
        <f t="shared" si="2"/>
        <v/>
      </c>
    </row>
    <row r="47" spans="1:7" ht="14.1" customHeight="1" x14ac:dyDescent="0.2">
      <c r="A47" s="89" t="str">
        <f t="shared" si="0"/>
        <v/>
      </c>
      <c r="B47" s="76"/>
      <c r="C47" s="77"/>
      <c r="D47" s="76"/>
      <c r="E47" s="77"/>
      <c r="F47" s="76"/>
      <c r="G47" s="79" t="str">
        <f t="shared" si="2"/>
        <v/>
      </c>
    </row>
    <row r="48" spans="1:7" ht="14.1" customHeight="1" x14ac:dyDescent="0.2">
      <c r="A48" s="89" t="str">
        <f t="shared" si="0"/>
        <v/>
      </c>
      <c r="B48" s="76"/>
      <c r="C48" s="77"/>
      <c r="D48" s="76"/>
      <c r="E48" s="77"/>
      <c r="F48" s="76"/>
      <c r="G48" s="79" t="str">
        <f t="shared" si="2"/>
        <v/>
      </c>
    </row>
    <row r="49" spans="1:7" ht="14.1" customHeight="1" x14ac:dyDescent="0.2">
      <c r="A49" s="89" t="str">
        <f t="shared" si="0"/>
        <v/>
      </c>
      <c r="B49" s="76"/>
      <c r="C49" s="91"/>
      <c r="D49" s="92"/>
      <c r="E49" s="91"/>
      <c r="F49" s="76"/>
      <c r="G49" s="79" t="str">
        <f t="shared" si="2"/>
        <v/>
      </c>
    </row>
    <row r="50" spans="1:7" ht="14.1" customHeight="1" x14ac:dyDescent="0.2">
      <c r="A50" s="89" t="str">
        <f t="shared" si="0"/>
        <v/>
      </c>
      <c r="B50" s="76"/>
      <c r="F50" s="76"/>
      <c r="G50" s="79" t="str">
        <f t="shared" si="2"/>
        <v/>
      </c>
    </row>
    <row r="51" spans="1:7" ht="14.1" customHeight="1" x14ac:dyDescent="0.2">
      <c r="A51" s="94" t="str">
        <f t="shared" si="0"/>
        <v/>
      </c>
      <c r="B51" s="92"/>
      <c r="F51" s="92"/>
      <c r="G51" s="114" t="str">
        <f t="shared" si="2"/>
        <v/>
      </c>
    </row>
  </sheetData>
  <sheetProtection formatCells="0" formatColumns="0" formatRows="0" insertColumns="0" insertRows="0" insertHyperlinks="0" deleteColumns="0" deleteRows="0" sort="0" autoFilter="0" pivotTables="0"/>
  <sortState ref="A4:G11">
    <sortCondition descending="1" ref="G4:G11"/>
  </sortState>
  <dataValidations count="2">
    <dataValidation prompt="Buňka obsahuje vzorec. Nevyplňovat!" sqref="A4:A51">
      <formula1>0</formula1>
      <formula2>0</formula2>
    </dataValidation>
    <dataValidation prompt="Buňka obsahuje vzorec, NEPŘEPSAT!" sqref="G4:G51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50"/>
  <sheetViews>
    <sheetView workbookViewId="0">
      <selection activeCell="F9" sqref="F9"/>
    </sheetView>
  </sheetViews>
  <sheetFormatPr defaultRowHeight="12.75" x14ac:dyDescent="0.2"/>
  <cols>
    <col min="1" max="2" width="4.85546875" customWidth="1"/>
    <col min="3" max="3" width="25.42578125" customWidth="1"/>
    <col min="4" max="4" width="7.140625" style="1" customWidth="1"/>
    <col min="5" max="5" width="25.42578125" customWidth="1"/>
    <col min="6" max="6" width="9.28515625" style="1" customWidth="1"/>
    <col min="7" max="7" width="10.42578125" style="1" customWidth="1"/>
    <col min="8" max="1025" width="8.28515625" customWidth="1"/>
  </cols>
  <sheetData>
    <row r="1" spans="1:12" ht="12.75" customHeight="1" x14ac:dyDescent="0.2">
      <c r="D1"/>
      <c r="F1"/>
      <c r="G1"/>
    </row>
    <row r="2" spans="1:12" s="64" customFormat="1" ht="29.25" customHeight="1" x14ac:dyDescent="0.2">
      <c r="A2" s="63" t="s">
        <v>98</v>
      </c>
      <c r="B2" s="63"/>
      <c r="C2" s="65"/>
      <c r="D2" s="66"/>
      <c r="E2" s="67"/>
      <c r="F2" s="88"/>
      <c r="G2" s="69" t="s">
        <v>118</v>
      </c>
    </row>
    <row r="3" spans="1:12" s="74" customFormat="1" ht="23.25" customHeight="1" x14ac:dyDescent="0.2">
      <c r="A3" s="72"/>
      <c r="B3" s="115" t="s">
        <v>100</v>
      </c>
      <c r="C3" s="72" t="s">
        <v>101</v>
      </c>
      <c r="D3" s="71" t="s">
        <v>113</v>
      </c>
      <c r="E3" s="72" t="s">
        <v>103</v>
      </c>
      <c r="F3" s="70" t="s">
        <v>104</v>
      </c>
      <c r="G3" s="70" t="s">
        <v>105</v>
      </c>
    </row>
    <row r="4" spans="1:12" s="77" customFormat="1" ht="14.1" customHeight="1" x14ac:dyDescent="0.2">
      <c r="A4" s="89" t="str">
        <f>IF(F4&gt;0,(ROW()-3)&amp;".","")</f>
        <v>1.</v>
      </c>
      <c r="B4" s="76"/>
      <c r="C4" s="77" t="s">
        <v>176</v>
      </c>
      <c r="D4" s="76"/>
      <c r="E4" s="59" t="s">
        <v>151</v>
      </c>
      <c r="F4" s="76">
        <v>603</v>
      </c>
      <c r="G4" s="79">
        <f>IF(F4&gt;0,(INT(POWER(F4-220,1.4)*0.14354)),"")</f>
        <v>593</v>
      </c>
      <c r="H4" s="80" t="s">
        <v>106</v>
      </c>
      <c r="I4" s="81"/>
      <c r="J4" s="81"/>
      <c r="K4" s="81"/>
      <c r="L4" s="81"/>
    </row>
    <row r="5" spans="1:12" ht="14.1" customHeight="1" x14ac:dyDescent="0.2">
      <c r="A5" s="89" t="str">
        <f>IF(F5&gt;0,(ROW()-3)&amp;".","")</f>
        <v>2.</v>
      </c>
      <c r="B5" s="76"/>
      <c r="C5" s="77" t="s">
        <v>167</v>
      </c>
      <c r="D5" s="76"/>
      <c r="E5" s="59" t="s">
        <v>147</v>
      </c>
      <c r="F5" s="76">
        <v>590</v>
      </c>
      <c r="G5" s="79">
        <f>IF(F5&gt;0,(INT(POWER(F5-220,1.4)*0.14354)),"")</f>
        <v>565</v>
      </c>
      <c r="H5" s="81" t="s">
        <v>107</v>
      </c>
      <c r="I5" s="81"/>
      <c r="J5" s="81"/>
      <c r="K5" s="81"/>
      <c r="L5" s="81"/>
    </row>
    <row r="6" spans="1:12" ht="14.1" customHeight="1" x14ac:dyDescent="0.2">
      <c r="A6" s="89" t="str">
        <f>IF(F6&gt;0,(ROW()-3)&amp;".","")</f>
        <v>3.</v>
      </c>
      <c r="B6" s="76"/>
      <c r="C6" s="77" t="s">
        <v>192</v>
      </c>
      <c r="D6" s="107"/>
      <c r="E6" s="59" t="s">
        <v>151</v>
      </c>
      <c r="F6" s="76">
        <v>587</v>
      </c>
      <c r="G6" s="79">
        <f>IF(F6&gt;0,(INT(POWER(F6-220,1.4)*0.14354)),"")</f>
        <v>559</v>
      </c>
      <c r="H6" s="81"/>
      <c r="I6" s="81"/>
      <c r="J6" s="81"/>
      <c r="K6" s="81"/>
      <c r="L6" s="81"/>
    </row>
    <row r="7" spans="1:12" ht="14.1" customHeight="1" x14ac:dyDescent="0.2">
      <c r="A7" s="89" t="str">
        <f>IF(F7&gt;0,(ROW()-3)&amp;".","")</f>
        <v>4.</v>
      </c>
      <c r="B7" s="76"/>
      <c r="C7" s="77" t="s">
        <v>158</v>
      </c>
      <c r="D7" s="76"/>
      <c r="E7" s="59" t="s">
        <v>147</v>
      </c>
      <c r="F7" s="76">
        <v>503</v>
      </c>
      <c r="G7" s="79">
        <f>IF(F7&gt;0,(INT(POWER(F7-220,1.4)*0.14354)),"")</f>
        <v>388</v>
      </c>
      <c r="H7" s="83" t="s">
        <v>109</v>
      </c>
      <c r="I7" s="83"/>
      <c r="J7" s="83"/>
      <c r="K7" s="83"/>
      <c r="L7" s="77"/>
    </row>
    <row r="8" spans="1:12" ht="14.1" customHeight="1" x14ac:dyDescent="0.2">
      <c r="A8" s="89" t="str">
        <f>IF(F8&gt;0,(ROW()-3)&amp;".","")</f>
        <v>5.</v>
      </c>
      <c r="B8" s="76"/>
      <c r="C8" s="77" t="s">
        <v>194</v>
      </c>
      <c r="D8" s="76"/>
      <c r="E8" s="59" t="s">
        <v>140</v>
      </c>
      <c r="F8" s="76">
        <v>490</v>
      </c>
      <c r="G8" s="79">
        <f>IF(F8&gt;0,(INT(POWER(F8-220,1.4)*0.14354)),"")</f>
        <v>363</v>
      </c>
      <c r="H8" s="83" t="s">
        <v>110</v>
      </c>
      <c r="I8" s="83"/>
      <c r="J8" s="83"/>
      <c r="K8" s="83"/>
      <c r="L8" s="77"/>
    </row>
    <row r="9" spans="1:12" ht="14.1" customHeight="1" x14ac:dyDescent="0.2">
      <c r="A9" s="89" t="str">
        <f>IF(F9&gt;0,(ROW()-3)&amp;".","")</f>
        <v>6.</v>
      </c>
      <c r="B9" s="76"/>
      <c r="C9" s="77" t="s">
        <v>180</v>
      </c>
      <c r="D9" s="76"/>
      <c r="E9" s="59" t="s">
        <v>140</v>
      </c>
      <c r="F9" s="76">
        <v>465</v>
      </c>
      <c r="G9" s="79">
        <f>IF(F9&gt;0,(INT(POWER(F9-220,1.4)*0.14354)),"")</f>
        <v>317</v>
      </c>
      <c r="H9" s="82" t="s">
        <v>111</v>
      </c>
      <c r="I9" s="82"/>
      <c r="J9" s="82"/>
      <c r="K9" s="82"/>
      <c r="L9" s="77"/>
    </row>
    <row r="10" spans="1:12" ht="14.1" customHeight="1" x14ac:dyDescent="0.2">
      <c r="A10" s="89" t="str">
        <f>IF(F10&gt;0,(ROW()-3)&amp;".","")</f>
        <v>7.</v>
      </c>
      <c r="B10" s="76"/>
      <c r="C10" s="77" t="s">
        <v>181</v>
      </c>
      <c r="D10" s="76"/>
      <c r="E10" s="59" t="s">
        <v>147</v>
      </c>
      <c r="F10" s="76">
        <v>453</v>
      </c>
      <c r="G10" s="79">
        <f>IF(F10&gt;0,(INT(POWER(F10-220,1.4)*0.14354)),"")</f>
        <v>295</v>
      </c>
    </row>
    <row r="11" spans="1:12" ht="14.1" customHeight="1" x14ac:dyDescent="0.2">
      <c r="A11" s="89" t="str">
        <f>IF(F11&gt;0,(ROW()-3)&amp;".","")</f>
        <v>8.</v>
      </c>
      <c r="B11" s="76"/>
      <c r="C11" s="77" t="s">
        <v>219</v>
      </c>
      <c r="D11" s="76"/>
      <c r="E11" s="59" t="s">
        <v>140</v>
      </c>
      <c r="F11" s="76">
        <v>418</v>
      </c>
      <c r="G11" s="79">
        <f>IF(F11&gt;0,(INT(POWER(F11-220,1.4)*0.14354)),"")</f>
        <v>235</v>
      </c>
    </row>
    <row r="12" spans="1:12" ht="14.1" customHeight="1" x14ac:dyDescent="0.2">
      <c r="A12" s="89" t="str">
        <f t="shared" ref="A4:A50" si="0">IF(F12&gt;0,(ROW()-3)&amp;".","")</f>
        <v/>
      </c>
      <c r="B12" s="76"/>
      <c r="C12" s="77"/>
      <c r="D12" s="76"/>
      <c r="E12" s="59"/>
      <c r="F12" s="76"/>
      <c r="G12" s="79" t="str">
        <f t="shared" ref="G4:G50" si="1">IF(F12&gt;0,(INT(POWER(F12-220,1.4)*0.14354)),"")</f>
        <v/>
      </c>
    </row>
    <row r="13" spans="1:12" ht="14.1" customHeight="1" x14ac:dyDescent="0.2">
      <c r="A13" s="89" t="str">
        <f t="shared" si="0"/>
        <v/>
      </c>
      <c r="B13" s="76"/>
      <c r="C13" s="77"/>
      <c r="D13" s="76"/>
      <c r="E13" s="59"/>
      <c r="F13" s="76"/>
      <c r="G13" s="79" t="str">
        <f t="shared" si="1"/>
        <v/>
      </c>
    </row>
    <row r="14" spans="1:12" ht="14.1" customHeight="1" x14ac:dyDescent="0.2">
      <c r="A14" s="89" t="str">
        <f t="shared" si="0"/>
        <v/>
      </c>
      <c r="B14" s="76"/>
      <c r="C14" s="77"/>
      <c r="D14" s="76"/>
      <c r="E14" s="59"/>
      <c r="F14" s="76"/>
      <c r="G14" s="79" t="str">
        <f t="shared" si="1"/>
        <v/>
      </c>
    </row>
    <row r="15" spans="1:12" ht="14.1" customHeight="1" x14ac:dyDescent="0.2">
      <c r="A15" s="89" t="str">
        <f t="shared" si="0"/>
        <v/>
      </c>
      <c r="B15" s="76"/>
      <c r="C15" s="77"/>
      <c r="D15" s="76"/>
      <c r="E15" s="59"/>
      <c r="F15" s="76"/>
      <c r="G15" s="79" t="str">
        <f t="shared" si="1"/>
        <v/>
      </c>
    </row>
    <row r="16" spans="1:12" ht="14.1" customHeight="1" x14ac:dyDescent="0.2">
      <c r="A16" s="89" t="str">
        <f t="shared" si="0"/>
        <v/>
      </c>
      <c r="B16" s="76"/>
      <c r="C16" s="77"/>
      <c r="D16" s="76"/>
      <c r="E16" s="59"/>
      <c r="F16" s="76"/>
      <c r="G16" s="79" t="str">
        <f t="shared" si="1"/>
        <v/>
      </c>
    </row>
    <row r="17" spans="1:7" ht="14.1" customHeight="1" x14ac:dyDescent="0.2">
      <c r="A17" s="89" t="str">
        <f t="shared" si="0"/>
        <v/>
      </c>
      <c r="B17" s="76"/>
      <c r="C17" s="77"/>
      <c r="D17" s="76"/>
      <c r="E17" s="59"/>
      <c r="F17" s="76"/>
      <c r="G17" s="79" t="str">
        <f t="shared" si="1"/>
        <v/>
      </c>
    </row>
    <row r="18" spans="1:7" ht="14.1" customHeight="1" x14ac:dyDescent="0.2">
      <c r="A18" s="89" t="str">
        <f t="shared" si="0"/>
        <v/>
      </c>
      <c r="B18" s="76"/>
      <c r="C18" s="77"/>
      <c r="D18" s="76"/>
      <c r="E18" s="59"/>
      <c r="F18" s="76"/>
      <c r="G18" s="79" t="str">
        <f t="shared" si="1"/>
        <v/>
      </c>
    </row>
    <row r="19" spans="1:7" ht="14.1" customHeight="1" x14ac:dyDescent="0.2">
      <c r="A19" s="89" t="str">
        <f t="shared" si="0"/>
        <v/>
      </c>
      <c r="B19" s="76"/>
      <c r="C19" s="77"/>
      <c r="D19" s="76"/>
      <c r="E19" s="59"/>
      <c r="F19" s="76"/>
      <c r="G19" s="79" t="str">
        <f t="shared" si="1"/>
        <v/>
      </c>
    </row>
    <row r="20" spans="1:7" ht="14.1" customHeight="1" x14ac:dyDescent="0.2">
      <c r="A20" s="89" t="str">
        <f t="shared" si="0"/>
        <v/>
      </c>
      <c r="B20" s="76"/>
      <c r="C20" s="77"/>
      <c r="D20" s="76"/>
      <c r="E20" s="59"/>
      <c r="F20" s="76"/>
      <c r="G20" s="79" t="str">
        <f t="shared" si="1"/>
        <v/>
      </c>
    </row>
    <row r="21" spans="1:7" ht="14.1" customHeight="1" x14ac:dyDescent="0.2">
      <c r="A21" s="89" t="str">
        <f t="shared" si="0"/>
        <v/>
      </c>
      <c r="B21" s="76"/>
      <c r="C21" s="77"/>
      <c r="D21" s="76"/>
      <c r="E21" s="59"/>
      <c r="F21" s="76"/>
      <c r="G21" s="79" t="str">
        <f t="shared" si="1"/>
        <v/>
      </c>
    </row>
    <row r="22" spans="1:7" ht="14.1" customHeight="1" x14ac:dyDescent="0.2">
      <c r="A22" s="89" t="str">
        <f t="shared" si="0"/>
        <v/>
      </c>
      <c r="B22" s="76"/>
      <c r="C22" s="77"/>
      <c r="D22" s="76"/>
      <c r="E22" s="59"/>
      <c r="F22" s="76"/>
      <c r="G22" s="79" t="str">
        <f t="shared" si="1"/>
        <v/>
      </c>
    </row>
    <row r="23" spans="1:7" ht="14.1" customHeight="1" x14ac:dyDescent="0.2">
      <c r="A23" s="89" t="str">
        <f t="shared" si="0"/>
        <v/>
      </c>
      <c r="B23" s="76"/>
      <c r="C23" s="77"/>
      <c r="D23" s="76"/>
      <c r="E23" s="59"/>
      <c r="F23" s="76"/>
      <c r="G23" s="79" t="str">
        <f t="shared" si="1"/>
        <v/>
      </c>
    </row>
    <row r="24" spans="1:7" ht="14.1" customHeight="1" x14ac:dyDescent="0.2">
      <c r="A24" s="89" t="str">
        <f t="shared" si="0"/>
        <v/>
      </c>
      <c r="B24" s="76"/>
      <c r="C24" s="77"/>
      <c r="D24" s="76"/>
      <c r="E24" s="59"/>
      <c r="F24" s="76"/>
      <c r="G24" s="79" t="str">
        <f t="shared" si="1"/>
        <v/>
      </c>
    </row>
    <row r="25" spans="1:7" ht="14.1" customHeight="1" x14ac:dyDescent="0.2">
      <c r="A25" s="89" t="str">
        <f t="shared" si="0"/>
        <v/>
      </c>
      <c r="B25" s="76"/>
      <c r="C25" s="77"/>
      <c r="D25" s="76"/>
      <c r="E25" s="59"/>
      <c r="F25" s="76"/>
      <c r="G25" s="79" t="str">
        <f t="shared" si="1"/>
        <v/>
      </c>
    </row>
    <row r="26" spans="1:7" ht="14.1" customHeight="1" x14ac:dyDescent="0.2">
      <c r="A26" s="89" t="str">
        <f t="shared" si="0"/>
        <v/>
      </c>
      <c r="B26" s="76"/>
      <c r="D26" s="76"/>
      <c r="E26" s="59"/>
      <c r="F26" s="76"/>
      <c r="G26" s="79" t="str">
        <f t="shared" si="1"/>
        <v/>
      </c>
    </row>
    <row r="27" spans="1:7" ht="14.1" customHeight="1" x14ac:dyDescent="0.2">
      <c r="A27" s="89" t="str">
        <f t="shared" si="0"/>
        <v/>
      </c>
      <c r="B27" s="76"/>
      <c r="D27" s="76"/>
      <c r="F27" s="76"/>
      <c r="G27" s="79" t="str">
        <f t="shared" si="1"/>
        <v/>
      </c>
    </row>
    <row r="28" spans="1:7" ht="14.1" customHeight="1" x14ac:dyDescent="0.2">
      <c r="A28" s="89" t="str">
        <f t="shared" si="0"/>
        <v/>
      </c>
      <c r="B28" s="76"/>
      <c r="D28" s="76"/>
      <c r="F28" s="76"/>
      <c r="G28" s="79" t="str">
        <f t="shared" si="1"/>
        <v/>
      </c>
    </row>
    <row r="29" spans="1:7" ht="14.1" customHeight="1" x14ac:dyDescent="0.2">
      <c r="A29" s="89" t="str">
        <f t="shared" si="0"/>
        <v/>
      </c>
      <c r="B29" s="76"/>
      <c r="D29" s="76"/>
      <c r="F29" s="76"/>
      <c r="G29" s="79" t="str">
        <f t="shared" si="1"/>
        <v/>
      </c>
    </row>
    <row r="30" spans="1:7" ht="14.1" customHeight="1" x14ac:dyDescent="0.2">
      <c r="A30" s="89" t="str">
        <f t="shared" si="0"/>
        <v/>
      </c>
      <c r="B30" s="76"/>
      <c r="D30" s="76"/>
      <c r="F30" s="76"/>
      <c r="G30" s="79" t="str">
        <f t="shared" si="1"/>
        <v/>
      </c>
    </row>
    <row r="31" spans="1:7" ht="14.1" customHeight="1" x14ac:dyDescent="0.2">
      <c r="A31" s="89" t="str">
        <f t="shared" si="0"/>
        <v/>
      </c>
      <c r="B31" s="76"/>
      <c r="D31" s="76"/>
      <c r="F31" s="76"/>
      <c r="G31" s="79" t="str">
        <f t="shared" si="1"/>
        <v/>
      </c>
    </row>
    <row r="32" spans="1:7" ht="14.1" customHeight="1" x14ac:dyDescent="0.2">
      <c r="A32" s="89" t="str">
        <f t="shared" si="0"/>
        <v/>
      </c>
      <c r="B32" s="76"/>
      <c r="D32" s="76"/>
      <c r="F32" s="76"/>
      <c r="G32" s="79" t="str">
        <f t="shared" si="1"/>
        <v/>
      </c>
    </row>
    <row r="33" spans="1:7" ht="14.1" customHeight="1" x14ac:dyDescent="0.2">
      <c r="A33" s="90" t="str">
        <f t="shared" si="0"/>
        <v/>
      </c>
      <c r="B33" s="85"/>
      <c r="C33" s="84"/>
      <c r="D33" s="85"/>
      <c r="E33" s="84"/>
      <c r="F33" s="85"/>
      <c r="G33" s="79" t="str">
        <f t="shared" si="1"/>
        <v/>
      </c>
    </row>
    <row r="34" spans="1:7" ht="14.1" customHeight="1" x14ac:dyDescent="0.2">
      <c r="A34" s="89" t="str">
        <f t="shared" si="0"/>
        <v/>
      </c>
      <c r="B34" s="76"/>
      <c r="D34" s="76"/>
      <c r="F34" s="76"/>
      <c r="G34" s="79" t="str">
        <f t="shared" si="1"/>
        <v/>
      </c>
    </row>
    <row r="35" spans="1:7" ht="14.1" customHeight="1" x14ac:dyDescent="0.2">
      <c r="A35" s="89" t="str">
        <f t="shared" si="0"/>
        <v/>
      </c>
      <c r="B35" s="76"/>
      <c r="D35" s="76"/>
      <c r="F35" s="76"/>
      <c r="G35" s="79" t="str">
        <f t="shared" si="1"/>
        <v/>
      </c>
    </row>
    <row r="36" spans="1:7" ht="14.1" customHeight="1" x14ac:dyDescent="0.2">
      <c r="A36" s="89" t="str">
        <f t="shared" si="0"/>
        <v/>
      </c>
      <c r="B36" s="76"/>
      <c r="D36" s="76"/>
      <c r="F36" s="76"/>
      <c r="G36" s="79" t="str">
        <f t="shared" si="1"/>
        <v/>
      </c>
    </row>
    <row r="37" spans="1:7" ht="14.1" customHeight="1" x14ac:dyDescent="0.2">
      <c r="A37" s="89" t="str">
        <f t="shared" si="0"/>
        <v/>
      </c>
      <c r="B37" s="76"/>
      <c r="D37" s="76"/>
      <c r="F37" s="76"/>
      <c r="G37" s="79" t="str">
        <f t="shared" si="1"/>
        <v/>
      </c>
    </row>
    <row r="38" spans="1:7" ht="14.1" customHeight="1" x14ac:dyDescent="0.2">
      <c r="A38" s="89" t="str">
        <f t="shared" si="0"/>
        <v/>
      </c>
      <c r="B38" s="76"/>
      <c r="D38" s="76"/>
      <c r="F38" s="76"/>
      <c r="G38" s="79" t="str">
        <f t="shared" si="1"/>
        <v/>
      </c>
    </row>
    <row r="39" spans="1:7" ht="14.1" customHeight="1" x14ac:dyDescent="0.2">
      <c r="A39" s="89" t="str">
        <f t="shared" si="0"/>
        <v/>
      </c>
      <c r="B39" s="76"/>
      <c r="D39" s="76"/>
      <c r="F39" s="76"/>
      <c r="G39" s="79" t="str">
        <f t="shared" si="1"/>
        <v/>
      </c>
    </row>
    <row r="40" spans="1:7" ht="14.1" customHeight="1" x14ac:dyDescent="0.2">
      <c r="A40" s="89" t="str">
        <f t="shared" si="0"/>
        <v/>
      </c>
      <c r="B40" s="76"/>
      <c r="D40" s="76"/>
      <c r="F40" s="76"/>
      <c r="G40" s="79" t="str">
        <f t="shared" si="1"/>
        <v/>
      </c>
    </row>
    <row r="41" spans="1:7" ht="14.1" customHeight="1" x14ac:dyDescent="0.2">
      <c r="A41" s="89" t="str">
        <f t="shared" si="0"/>
        <v/>
      </c>
      <c r="B41" s="76"/>
      <c r="D41" s="76"/>
      <c r="F41" s="76"/>
      <c r="G41" s="79" t="str">
        <f t="shared" si="1"/>
        <v/>
      </c>
    </row>
    <row r="42" spans="1:7" ht="14.1" customHeight="1" x14ac:dyDescent="0.2">
      <c r="A42" s="89" t="str">
        <f t="shared" si="0"/>
        <v/>
      </c>
      <c r="B42" s="76"/>
      <c r="D42" s="76"/>
      <c r="F42" s="76"/>
      <c r="G42" s="79" t="str">
        <f t="shared" si="1"/>
        <v/>
      </c>
    </row>
    <row r="43" spans="1:7" ht="14.1" customHeight="1" x14ac:dyDescent="0.2">
      <c r="A43" s="89" t="str">
        <f t="shared" si="0"/>
        <v/>
      </c>
      <c r="B43" s="76"/>
      <c r="D43" s="76"/>
      <c r="F43" s="76"/>
      <c r="G43" s="79" t="str">
        <f t="shared" si="1"/>
        <v/>
      </c>
    </row>
    <row r="44" spans="1:7" ht="14.1" customHeight="1" x14ac:dyDescent="0.2">
      <c r="A44" s="89" t="str">
        <f t="shared" si="0"/>
        <v/>
      </c>
      <c r="B44" s="76"/>
      <c r="D44" s="76"/>
      <c r="F44" s="76"/>
      <c r="G44" s="79" t="str">
        <f t="shared" si="1"/>
        <v/>
      </c>
    </row>
    <row r="45" spans="1:7" ht="14.1" customHeight="1" x14ac:dyDescent="0.2">
      <c r="A45" s="89" t="str">
        <f t="shared" si="0"/>
        <v/>
      </c>
      <c r="B45" s="76"/>
      <c r="D45" s="76"/>
      <c r="F45" s="76"/>
      <c r="G45" s="79" t="str">
        <f t="shared" si="1"/>
        <v/>
      </c>
    </row>
    <row r="46" spans="1:7" ht="14.1" customHeight="1" x14ac:dyDescent="0.2">
      <c r="A46" s="89" t="str">
        <f t="shared" si="0"/>
        <v/>
      </c>
      <c r="B46" s="76"/>
      <c r="D46" s="76"/>
      <c r="F46" s="76"/>
      <c r="G46" s="79" t="str">
        <f t="shared" si="1"/>
        <v/>
      </c>
    </row>
    <row r="47" spans="1:7" ht="14.1" customHeight="1" x14ac:dyDescent="0.2">
      <c r="A47" s="89" t="str">
        <f t="shared" si="0"/>
        <v/>
      </c>
      <c r="B47" s="76"/>
      <c r="D47" s="76"/>
      <c r="F47" s="76"/>
      <c r="G47" s="79" t="str">
        <f t="shared" si="1"/>
        <v/>
      </c>
    </row>
    <row r="48" spans="1:7" ht="14.1" customHeight="1" x14ac:dyDescent="0.2">
      <c r="A48" s="89" t="str">
        <f t="shared" si="0"/>
        <v/>
      </c>
      <c r="B48" s="76"/>
      <c r="D48" s="76"/>
      <c r="F48" s="76"/>
      <c r="G48" s="79" t="str">
        <f t="shared" si="1"/>
        <v/>
      </c>
    </row>
    <row r="49" spans="1:7" ht="14.1" customHeight="1" x14ac:dyDescent="0.2">
      <c r="A49" s="89" t="str">
        <f t="shared" si="0"/>
        <v/>
      </c>
      <c r="B49" s="76"/>
      <c r="D49" s="76"/>
      <c r="F49" s="76"/>
      <c r="G49" s="79" t="str">
        <f t="shared" si="1"/>
        <v/>
      </c>
    </row>
    <row r="50" spans="1:7" ht="14.1" customHeight="1" x14ac:dyDescent="0.2">
      <c r="A50" s="90" t="str">
        <f t="shared" si="0"/>
        <v/>
      </c>
      <c r="B50" s="85"/>
      <c r="C50" s="84"/>
      <c r="D50" s="85"/>
      <c r="E50" s="84"/>
      <c r="F50" s="85"/>
      <c r="G50" s="79" t="str">
        <f t="shared" si="1"/>
        <v/>
      </c>
    </row>
  </sheetData>
  <sheetProtection formatCells="0" formatColumns="0" formatRows="0" insertColumns="0" insertRows="0" insertHyperlinks="0" deleteColumns="0" deleteRows="0" sort="0" autoFilter="0" pivotTables="0"/>
  <sortState ref="A4:G11">
    <sortCondition descending="1" ref="G4:G11"/>
  </sortState>
  <dataValidations count="2">
    <dataValidation prompt="Buňka obsahuje vzorec. Nevyplňovat!" sqref="A4:A50">
      <formula1>0</formula1>
      <formula2>0</formula2>
    </dataValidation>
    <dataValidation prompt="Buňka obsahuje vzorec, NEPŘEPSAT!" sqref="G4:G50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50"/>
  <sheetViews>
    <sheetView workbookViewId="0">
      <selection activeCell="H28" sqref="H28"/>
    </sheetView>
  </sheetViews>
  <sheetFormatPr defaultRowHeight="12.75" x14ac:dyDescent="0.2"/>
  <cols>
    <col min="1" max="2" width="4.85546875" customWidth="1"/>
    <col min="3" max="3" width="25.42578125" customWidth="1"/>
    <col min="4" max="4" width="6.85546875" style="1" customWidth="1"/>
    <col min="5" max="5" width="25.42578125" customWidth="1"/>
    <col min="6" max="6" width="8.7109375" style="116" customWidth="1"/>
    <col min="7" max="7" width="8.5703125" style="1" customWidth="1"/>
    <col min="8" max="1025" width="8.28515625" customWidth="1"/>
  </cols>
  <sheetData>
    <row r="1" spans="1:12" ht="12.75" customHeight="1" x14ac:dyDescent="0.2">
      <c r="D1"/>
      <c r="F1"/>
      <c r="G1"/>
    </row>
    <row r="2" spans="1:12" s="64" customFormat="1" ht="29.25" customHeight="1" x14ac:dyDescent="0.2">
      <c r="A2" s="63" t="s">
        <v>98</v>
      </c>
      <c r="B2" s="63"/>
      <c r="C2" s="65"/>
      <c r="D2" s="66"/>
      <c r="E2" s="67"/>
      <c r="F2" s="117"/>
      <c r="G2" s="69" t="s">
        <v>119</v>
      </c>
    </row>
    <row r="3" spans="1:12" s="74" customFormat="1" ht="23.25" customHeight="1" x14ac:dyDescent="0.2">
      <c r="A3" s="72"/>
      <c r="B3" s="115" t="s">
        <v>100</v>
      </c>
      <c r="C3" s="72" t="s">
        <v>101</v>
      </c>
      <c r="D3" s="71" t="s">
        <v>113</v>
      </c>
      <c r="E3" s="72" t="s">
        <v>103</v>
      </c>
      <c r="F3" s="118" t="s">
        <v>104</v>
      </c>
      <c r="G3" s="70" t="s">
        <v>105</v>
      </c>
    </row>
    <row r="4" spans="1:12" ht="14.1" customHeight="1" x14ac:dyDescent="0.2">
      <c r="A4" s="89" t="str">
        <f>IF(F4&gt;0,(ROW()-3)&amp;".","")</f>
        <v>1.</v>
      </c>
      <c r="B4" s="76"/>
      <c r="C4" s="77" t="s">
        <v>157</v>
      </c>
      <c r="D4" s="76"/>
      <c r="E4" s="59" t="s">
        <v>140</v>
      </c>
      <c r="F4" s="78">
        <v>12.7</v>
      </c>
      <c r="G4" s="79">
        <f>IF(F4&gt;0,(INT(POWER(F4-1.5,1.05)*51.39)),"")</f>
        <v>649</v>
      </c>
      <c r="H4" s="81" t="s">
        <v>107</v>
      </c>
      <c r="I4" s="81"/>
      <c r="J4" s="81"/>
      <c r="K4" s="81"/>
      <c r="L4" s="81"/>
    </row>
    <row r="5" spans="1:12" ht="14.1" customHeight="1" x14ac:dyDescent="0.2">
      <c r="A5" s="89" t="str">
        <f>IF(F5&gt;0,(ROW()-3)&amp;".","")</f>
        <v>2.</v>
      </c>
      <c r="B5" s="76"/>
      <c r="C5" s="77" t="s">
        <v>154</v>
      </c>
      <c r="D5" s="76"/>
      <c r="E5" s="59" t="s">
        <v>147</v>
      </c>
      <c r="F5" s="78">
        <v>11.9</v>
      </c>
      <c r="G5" s="79">
        <f>IF(F5&gt;0,(INT(POWER(F5-1.5,1.05)*51.39)),"")</f>
        <v>600</v>
      </c>
      <c r="H5" s="82" t="s">
        <v>108</v>
      </c>
      <c r="I5" s="82"/>
      <c r="J5" s="82"/>
      <c r="K5" s="82"/>
      <c r="L5" s="77"/>
    </row>
    <row r="6" spans="1:12" ht="14.1" customHeight="1" x14ac:dyDescent="0.2">
      <c r="A6" s="89" t="str">
        <f>IF(F6&gt;0,(ROW()-3)&amp;".","")</f>
        <v>3.</v>
      </c>
      <c r="B6" s="76"/>
      <c r="C6" s="77" t="s">
        <v>152</v>
      </c>
      <c r="D6" s="76"/>
      <c r="E6" s="59" t="s">
        <v>151</v>
      </c>
      <c r="F6" s="78">
        <v>11.39</v>
      </c>
      <c r="G6" s="79">
        <f>IF(F6&gt;0,(INT(POWER(F6-1.5,1.05)*51.39)),"")</f>
        <v>569</v>
      </c>
      <c r="H6" s="83" t="s">
        <v>109</v>
      </c>
      <c r="I6" s="83"/>
      <c r="J6" s="83"/>
      <c r="K6" s="83"/>
      <c r="L6" s="77"/>
    </row>
    <row r="7" spans="1:12" ht="14.1" customHeight="1" x14ac:dyDescent="0.2">
      <c r="A7" s="89" t="str">
        <f>IF(F7&gt;0,(ROW()-3)&amp;".","")</f>
        <v>4.</v>
      </c>
      <c r="B7" s="76"/>
      <c r="C7" s="77" t="s">
        <v>156</v>
      </c>
      <c r="D7" s="76"/>
      <c r="E7" s="59" t="s">
        <v>140</v>
      </c>
      <c r="F7" s="78">
        <v>10.84</v>
      </c>
      <c r="G7" s="79">
        <f>IF(F7&gt;0,(INT(POWER(F7-1.5,1.05)*51.39)),"")</f>
        <v>536</v>
      </c>
      <c r="H7" s="83" t="s">
        <v>110</v>
      </c>
      <c r="I7" s="83"/>
      <c r="J7" s="83"/>
      <c r="K7" s="83"/>
      <c r="L7" s="77"/>
    </row>
    <row r="8" spans="1:12" ht="14.1" customHeight="1" x14ac:dyDescent="0.2">
      <c r="A8" s="89" t="str">
        <f>IF(F8&gt;0,(ROW()-3)&amp;".","")</f>
        <v>5.</v>
      </c>
      <c r="B8" s="76"/>
      <c r="C8" s="77" t="s">
        <v>153</v>
      </c>
      <c r="D8" s="76"/>
      <c r="E8" s="59" t="s">
        <v>151</v>
      </c>
      <c r="F8" s="78">
        <v>10.58</v>
      </c>
      <c r="G8" s="79">
        <f>IF(F8&gt;0,(INT(POWER(F8-1.5,1.05)*51.39)),"")</f>
        <v>521</v>
      </c>
      <c r="H8" s="82" t="s">
        <v>111</v>
      </c>
      <c r="I8" s="82"/>
      <c r="J8" s="82"/>
      <c r="K8" s="82"/>
      <c r="L8" s="77"/>
    </row>
    <row r="9" spans="1:12" ht="14.1" customHeight="1" x14ac:dyDescent="0.2">
      <c r="A9" s="89" t="str">
        <f>IF(F9&gt;0,(ROW()-3)&amp;".","")</f>
        <v>6.</v>
      </c>
      <c r="B9" s="76"/>
      <c r="C9" s="77" t="s">
        <v>159</v>
      </c>
      <c r="D9" s="76"/>
      <c r="E9" s="59" t="s">
        <v>140</v>
      </c>
      <c r="F9" s="78">
        <v>10.5</v>
      </c>
      <c r="G9" s="79">
        <f>IF(F9&gt;0,(INT(POWER(F9-1.5,1.05)*51.39)),"")</f>
        <v>516</v>
      </c>
    </row>
    <row r="10" spans="1:12" ht="14.1" customHeight="1" x14ac:dyDescent="0.2">
      <c r="A10" s="89" t="str">
        <f>IF(F10&gt;0,(ROW()-3)&amp;".","")</f>
        <v>7.</v>
      </c>
      <c r="B10" s="76"/>
      <c r="C10" s="77" t="s">
        <v>158</v>
      </c>
      <c r="D10" s="76"/>
      <c r="E10" s="59" t="s">
        <v>147</v>
      </c>
      <c r="F10" s="78">
        <v>9.6999999999999993</v>
      </c>
      <c r="G10" s="79">
        <f>IF(F10&gt;0,(INT(POWER(F10-1.5,1.05)*51.39)),"")</f>
        <v>468</v>
      </c>
    </row>
    <row r="11" spans="1:12" ht="14.1" customHeight="1" x14ac:dyDescent="0.2">
      <c r="A11" s="89" t="str">
        <f>IF(F11&gt;0,(ROW()-3)&amp;".","")</f>
        <v>8.</v>
      </c>
      <c r="B11" s="76"/>
      <c r="C11" s="77" t="s">
        <v>155</v>
      </c>
      <c r="D11" s="76"/>
      <c r="E11" s="59" t="s">
        <v>147</v>
      </c>
      <c r="F11" s="78">
        <v>7.45</v>
      </c>
      <c r="G11" s="79">
        <f>IF(F11&gt;0,(INT(POWER(F11-1.5,1.05)*51.39)),"")</f>
        <v>334</v>
      </c>
    </row>
    <row r="12" spans="1:12" ht="14.1" customHeight="1" x14ac:dyDescent="0.2">
      <c r="A12" s="89" t="str">
        <f t="shared" ref="A4:A50" si="0">IF(F12&gt;0,(ROW()-3)&amp;".","")</f>
        <v/>
      </c>
      <c r="B12" s="76"/>
      <c r="C12" s="77"/>
      <c r="D12" s="76"/>
      <c r="E12" s="59"/>
      <c r="F12" s="78"/>
      <c r="G12" s="79" t="str">
        <f t="shared" ref="G4:G50" si="1">IF(F12&gt;0,(INT(POWER(F12-1.5,1.05)*51.39)),"")</f>
        <v/>
      </c>
    </row>
    <row r="13" spans="1:12" ht="14.1" customHeight="1" x14ac:dyDescent="0.2">
      <c r="A13" s="89" t="str">
        <f t="shared" si="0"/>
        <v/>
      </c>
      <c r="B13" s="76"/>
      <c r="C13" s="77"/>
      <c r="D13" s="76"/>
      <c r="E13" s="59"/>
      <c r="F13" s="78"/>
      <c r="G13" s="79" t="str">
        <f t="shared" si="1"/>
        <v/>
      </c>
    </row>
    <row r="14" spans="1:12" ht="14.1" customHeight="1" x14ac:dyDescent="0.2">
      <c r="A14" s="89" t="str">
        <f t="shared" si="0"/>
        <v/>
      </c>
      <c r="B14" s="76"/>
      <c r="C14" s="77"/>
      <c r="D14" s="76"/>
      <c r="E14" s="59"/>
      <c r="F14" s="78"/>
      <c r="G14" s="79" t="str">
        <f t="shared" si="1"/>
        <v/>
      </c>
    </row>
    <row r="15" spans="1:12" ht="14.1" customHeight="1" x14ac:dyDescent="0.2">
      <c r="A15" s="89" t="str">
        <f t="shared" si="0"/>
        <v/>
      </c>
      <c r="B15" s="76"/>
      <c r="C15" s="77"/>
      <c r="D15" s="76"/>
      <c r="E15" s="59"/>
      <c r="F15" s="78"/>
      <c r="G15" s="79" t="str">
        <f t="shared" si="1"/>
        <v/>
      </c>
    </row>
    <row r="16" spans="1:12" ht="14.1" customHeight="1" x14ac:dyDescent="0.2">
      <c r="A16" s="89" t="str">
        <f t="shared" si="0"/>
        <v/>
      </c>
      <c r="B16" s="76"/>
      <c r="C16" s="77"/>
      <c r="D16" s="76"/>
      <c r="E16" s="59"/>
      <c r="F16" s="78"/>
      <c r="G16" s="79" t="str">
        <f t="shared" si="1"/>
        <v/>
      </c>
    </row>
    <row r="17" spans="1:7" ht="14.1" customHeight="1" x14ac:dyDescent="0.2">
      <c r="A17" s="89" t="str">
        <f t="shared" si="0"/>
        <v/>
      </c>
      <c r="B17" s="76"/>
      <c r="C17" s="77"/>
      <c r="D17" s="76"/>
      <c r="E17" s="59"/>
      <c r="F17" s="78"/>
      <c r="G17" s="79" t="str">
        <f t="shared" si="1"/>
        <v/>
      </c>
    </row>
    <row r="18" spans="1:7" ht="14.1" customHeight="1" x14ac:dyDescent="0.2">
      <c r="A18" s="89" t="str">
        <f t="shared" si="0"/>
        <v/>
      </c>
      <c r="B18" s="76"/>
      <c r="C18" s="77"/>
      <c r="D18" s="76"/>
      <c r="E18" s="59"/>
      <c r="F18" s="78"/>
      <c r="G18" s="79" t="str">
        <f t="shared" si="1"/>
        <v/>
      </c>
    </row>
    <row r="19" spans="1:7" ht="14.1" customHeight="1" x14ac:dyDescent="0.2">
      <c r="A19" s="89" t="str">
        <f t="shared" si="0"/>
        <v/>
      </c>
      <c r="B19" s="76"/>
      <c r="C19" s="77"/>
      <c r="D19" s="76"/>
      <c r="E19" s="59"/>
      <c r="F19" s="78"/>
      <c r="G19" s="79" t="str">
        <f t="shared" si="1"/>
        <v/>
      </c>
    </row>
    <row r="20" spans="1:7" ht="14.1" customHeight="1" x14ac:dyDescent="0.2">
      <c r="A20" s="89" t="str">
        <f t="shared" si="0"/>
        <v/>
      </c>
      <c r="B20" s="76"/>
      <c r="C20" s="77"/>
      <c r="D20" s="76"/>
      <c r="E20" s="59"/>
      <c r="F20" s="78"/>
      <c r="G20" s="79" t="str">
        <f t="shared" si="1"/>
        <v/>
      </c>
    </row>
    <row r="21" spans="1:7" ht="14.1" customHeight="1" x14ac:dyDescent="0.2">
      <c r="A21" s="89" t="str">
        <f t="shared" si="0"/>
        <v/>
      </c>
      <c r="B21" s="76"/>
      <c r="C21" s="77"/>
      <c r="D21" s="76"/>
      <c r="E21" s="59"/>
      <c r="F21" s="78"/>
      <c r="G21" s="79" t="str">
        <f t="shared" si="1"/>
        <v/>
      </c>
    </row>
    <row r="22" spans="1:7" ht="14.1" customHeight="1" x14ac:dyDescent="0.2">
      <c r="A22" s="89" t="str">
        <f t="shared" si="0"/>
        <v/>
      </c>
      <c r="B22" s="76"/>
      <c r="C22" s="77"/>
      <c r="D22" s="76"/>
      <c r="E22" s="59"/>
      <c r="F22" s="78"/>
      <c r="G22" s="79" t="str">
        <f t="shared" si="1"/>
        <v/>
      </c>
    </row>
    <row r="23" spans="1:7" ht="14.1" customHeight="1" x14ac:dyDescent="0.2">
      <c r="A23" s="89" t="str">
        <f t="shared" si="0"/>
        <v/>
      </c>
      <c r="B23" s="76"/>
      <c r="C23" s="77"/>
      <c r="D23" s="76"/>
      <c r="E23" s="59"/>
      <c r="F23" s="78"/>
      <c r="G23" s="79" t="str">
        <f t="shared" si="1"/>
        <v/>
      </c>
    </row>
    <row r="24" spans="1:7" ht="14.1" customHeight="1" x14ac:dyDescent="0.2">
      <c r="A24" s="89" t="str">
        <f t="shared" si="0"/>
        <v/>
      </c>
      <c r="B24" s="76"/>
      <c r="C24" s="77"/>
      <c r="D24" s="76"/>
      <c r="E24" s="59"/>
      <c r="F24" s="78"/>
      <c r="G24" s="79" t="str">
        <f t="shared" si="1"/>
        <v/>
      </c>
    </row>
    <row r="25" spans="1:7" ht="14.1" customHeight="1" x14ac:dyDescent="0.2">
      <c r="A25" s="89" t="str">
        <f t="shared" si="0"/>
        <v/>
      </c>
      <c r="B25" s="76"/>
      <c r="C25" s="77"/>
      <c r="D25" s="76"/>
      <c r="E25" s="77"/>
      <c r="F25" s="78"/>
      <c r="G25" s="79" t="str">
        <f t="shared" si="1"/>
        <v/>
      </c>
    </row>
    <row r="26" spans="1:7" ht="14.1" customHeight="1" x14ac:dyDescent="0.2">
      <c r="A26" s="89" t="str">
        <f t="shared" si="0"/>
        <v/>
      </c>
      <c r="B26" s="76"/>
      <c r="C26" s="77"/>
      <c r="D26" s="76"/>
      <c r="E26" s="77"/>
      <c r="F26" s="78"/>
      <c r="G26" s="79" t="str">
        <f t="shared" si="1"/>
        <v/>
      </c>
    </row>
    <row r="27" spans="1:7" ht="14.1" customHeight="1" x14ac:dyDescent="0.2">
      <c r="A27" s="89" t="str">
        <f t="shared" si="0"/>
        <v/>
      </c>
      <c r="B27" s="76"/>
      <c r="C27" s="77"/>
      <c r="D27" s="76"/>
      <c r="E27" s="77"/>
      <c r="F27" s="78"/>
      <c r="G27" s="79" t="str">
        <f t="shared" si="1"/>
        <v/>
      </c>
    </row>
    <row r="28" spans="1:7" ht="14.1" customHeight="1" x14ac:dyDescent="0.2">
      <c r="A28" s="89" t="str">
        <f t="shared" si="0"/>
        <v/>
      </c>
      <c r="B28" s="76"/>
      <c r="C28" s="77"/>
      <c r="D28" s="76"/>
      <c r="E28" s="77"/>
      <c r="F28" s="78"/>
      <c r="G28" s="79" t="str">
        <f t="shared" si="1"/>
        <v/>
      </c>
    </row>
    <row r="29" spans="1:7" ht="14.1" customHeight="1" x14ac:dyDescent="0.2">
      <c r="A29" s="89" t="str">
        <f t="shared" si="0"/>
        <v/>
      </c>
      <c r="B29" s="76"/>
      <c r="C29" s="77"/>
      <c r="D29" s="76"/>
      <c r="E29" s="77"/>
      <c r="F29" s="78"/>
      <c r="G29" s="79" t="str">
        <f t="shared" si="1"/>
        <v/>
      </c>
    </row>
    <row r="30" spans="1:7" ht="14.1" customHeight="1" x14ac:dyDescent="0.2">
      <c r="A30" s="89" t="str">
        <f t="shared" si="0"/>
        <v/>
      </c>
      <c r="B30" s="76"/>
      <c r="C30" s="77"/>
      <c r="D30" s="76"/>
      <c r="E30" s="77"/>
      <c r="F30" s="78"/>
      <c r="G30" s="79" t="str">
        <f t="shared" si="1"/>
        <v/>
      </c>
    </row>
    <row r="31" spans="1:7" ht="14.1" customHeight="1" x14ac:dyDescent="0.2">
      <c r="A31" s="89" t="str">
        <f t="shared" si="0"/>
        <v/>
      </c>
      <c r="B31" s="76"/>
      <c r="C31" s="84"/>
      <c r="D31" s="85"/>
      <c r="E31" s="84"/>
      <c r="F31" s="78"/>
      <c r="G31" s="79" t="str">
        <f t="shared" si="1"/>
        <v/>
      </c>
    </row>
    <row r="32" spans="1:7" ht="14.1" customHeight="1" x14ac:dyDescent="0.2">
      <c r="A32" s="89" t="str">
        <f t="shared" si="0"/>
        <v/>
      </c>
      <c r="B32" s="76"/>
      <c r="C32" s="77"/>
      <c r="D32" s="76"/>
      <c r="E32" s="77"/>
      <c r="F32" s="78"/>
      <c r="G32" s="79" t="str">
        <f t="shared" si="1"/>
        <v/>
      </c>
    </row>
    <row r="33" spans="1:7" ht="14.1" customHeight="1" x14ac:dyDescent="0.2">
      <c r="A33" s="90" t="str">
        <f t="shared" si="0"/>
        <v/>
      </c>
      <c r="B33" s="85"/>
      <c r="C33" s="77"/>
      <c r="D33" s="76"/>
      <c r="E33" s="77"/>
      <c r="F33" s="86"/>
      <c r="G33" s="104" t="str">
        <f t="shared" si="1"/>
        <v/>
      </c>
    </row>
    <row r="34" spans="1:7" ht="14.1" customHeight="1" x14ac:dyDescent="0.2">
      <c r="A34" s="89" t="str">
        <f t="shared" si="0"/>
        <v/>
      </c>
      <c r="B34" s="76"/>
      <c r="C34" s="77"/>
      <c r="D34" s="76"/>
      <c r="E34" s="77"/>
      <c r="F34" s="78"/>
      <c r="G34" s="79" t="str">
        <f t="shared" si="1"/>
        <v/>
      </c>
    </row>
    <row r="35" spans="1:7" ht="14.1" customHeight="1" x14ac:dyDescent="0.2">
      <c r="A35" s="89" t="str">
        <f t="shared" si="0"/>
        <v/>
      </c>
      <c r="B35" s="76"/>
      <c r="C35" s="77"/>
      <c r="D35" s="76"/>
      <c r="E35" s="77"/>
      <c r="F35" s="78"/>
      <c r="G35" s="79" t="str">
        <f t="shared" si="1"/>
        <v/>
      </c>
    </row>
    <row r="36" spans="1:7" ht="14.1" customHeight="1" x14ac:dyDescent="0.2">
      <c r="A36" s="89" t="str">
        <f t="shared" si="0"/>
        <v/>
      </c>
      <c r="B36" s="76"/>
      <c r="C36" s="77"/>
      <c r="D36" s="76"/>
      <c r="E36" s="77"/>
      <c r="F36" s="78"/>
      <c r="G36" s="79" t="str">
        <f t="shared" si="1"/>
        <v/>
      </c>
    </row>
    <row r="37" spans="1:7" ht="14.1" customHeight="1" x14ac:dyDescent="0.2">
      <c r="A37" s="89" t="str">
        <f t="shared" si="0"/>
        <v/>
      </c>
      <c r="B37" s="76"/>
      <c r="C37" s="77"/>
      <c r="D37" s="76"/>
      <c r="E37" s="77"/>
      <c r="F37" s="78"/>
      <c r="G37" s="79" t="str">
        <f t="shared" si="1"/>
        <v/>
      </c>
    </row>
    <row r="38" spans="1:7" ht="14.1" customHeight="1" x14ac:dyDescent="0.2">
      <c r="A38" s="89" t="str">
        <f t="shared" si="0"/>
        <v/>
      </c>
      <c r="B38" s="76"/>
      <c r="C38" s="77"/>
      <c r="D38" s="76"/>
      <c r="E38" s="77"/>
      <c r="F38" s="78"/>
      <c r="G38" s="79" t="str">
        <f t="shared" si="1"/>
        <v/>
      </c>
    </row>
    <row r="39" spans="1:7" ht="14.1" customHeight="1" x14ac:dyDescent="0.2">
      <c r="A39" s="89" t="str">
        <f t="shared" si="0"/>
        <v/>
      </c>
      <c r="B39" s="76"/>
      <c r="C39" s="77"/>
      <c r="D39" s="76"/>
      <c r="E39" s="77"/>
      <c r="F39" s="78"/>
      <c r="G39" s="79" t="str">
        <f t="shared" si="1"/>
        <v/>
      </c>
    </row>
    <row r="40" spans="1:7" ht="14.1" customHeight="1" x14ac:dyDescent="0.2">
      <c r="A40" s="89" t="str">
        <f t="shared" si="0"/>
        <v/>
      </c>
      <c r="B40" s="76"/>
      <c r="C40" s="77"/>
      <c r="D40" s="76"/>
      <c r="E40" s="77"/>
      <c r="F40" s="78"/>
      <c r="G40" s="79" t="str">
        <f t="shared" si="1"/>
        <v/>
      </c>
    </row>
    <row r="41" spans="1:7" ht="14.1" customHeight="1" x14ac:dyDescent="0.2">
      <c r="A41" s="89" t="str">
        <f t="shared" si="0"/>
        <v/>
      </c>
      <c r="B41" s="76"/>
      <c r="C41" s="77"/>
      <c r="D41" s="76"/>
      <c r="E41" s="77"/>
      <c r="F41" s="78"/>
      <c r="G41" s="79" t="str">
        <f t="shared" si="1"/>
        <v/>
      </c>
    </row>
    <row r="42" spans="1:7" ht="14.1" customHeight="1" x14ac:dyDescent="0.2">
      <c r="A42" s="89" t="str">
        <f t="shared" si="0"/>
        <v/>
      </c>
      <c r="B42" s="76"/>
      <c r="C42" s="77"/>
      <c r="D42" s="76"/>
      <c r="E42" s="77"/>
      <c r="F42" s="78"/>
      <c r="G42" s="79" t="str">
        <f t="shared" si="1"/>
        <v/>
      </c>
    </row>
    <row r="43" spans="1:7" ht="14.1" customHeight="1" x14ac:dyDescent="0.2">
      <c r="A43" s="89" t="str">
        <f t="shared" si="0"/>
        <v/>
      </c>
      <c r="B43" s="76"/>
      <c r="C43" s="77"/>
      <c r="D43" s="76"/>
      <c r="E43" s="77"/>
      <c r="F43" s="78"/>
      <c r="G43" s="79" t="str">
        <f t="shared" si="1"/>
        <v/>
      </c>
    </row>
    <row r="44" spans="1:7" ht="14.1" customHeight="1" x14ac:dyDescent="0.2">
      <c r="A44" s="89" t="str">
        <f t="shared" si="0"/>
        <v/>
      </c>
      <c r="B44" s="76"/>
      <c r="C44" s="77"/>
      <c r="D44" s="76"/>
      <c r="E44" s="77"/>
      <c r="F44" s="78"/>
      <c r="G44" s="79" t="str">
        <f t="shared" si="1"/>
        <v/>
      </c>
    </row>
    <row r="45" spans="1:7" ht="14.1" customHeight="1" x14ac:dyDescent="0.2">
      <c r="A45" s="89" t="str">
        <f t="shared" si="0"/>
        <v/>
      </c>
      <c r="B45" s="76"/>
      <c r="C45" s="77"/>
      <c r="D45" s="76"/>
      <c r="E45" s="77"/>
      <c r="F45" s="78"/>
      <c r="G45" s="79" t="str">
        <f t="shared" si="1"/>
        <v/>
      </c>
    </row>
    <row r="46" spans="1:7" ht="14.1" customHeight="1" x14ac:dyDescent="0.2">
      <c r="A46" s="89" t="str">
        <f t="shared" si="0"/>
        <v/>
      </c>
      <c r="B46" s="76"/>
      <c r="C46" s="77"/>
      <c r="D46" s="76"/>
      <c r="E46" s="77"/>
      <c r="F46" s="78"/>
      <c r="G46" s="79" t="str">
        <f t="shared" si="1"/>
        <v/>
      </c>
    </row>
    <row r="47" spans="1:7" ht="14.1" customHeight="1" x14ac:dyDescent="0.2">
      <c r="A47" s="89" t="str">
        <f t="shared" si="0"/>
        <v/>
      </c>
      <c r="B47" s="76"/>
      <c r="C47" s="77"/>
      <c r="D47" s="76"/>
      <c r="E47" s="77"/>
      <c r="F47" s="78"/>
      <c r="G47" s="79" t="str">
        <f t="shared" si="1"/>
        <v/>
      </c>
    </row>
    <row r="48" spans="1:7" ht="14.1" customHeight="1" x14ac:dyDescent="0.2">
      <c r="A48" s="89" t="str">
        <f t="shared" si="0"/>
        <v/>
      </c>
      <c r="B48" s="76"/>
      <c r="C48" s="91"/>
      <c r="D48" s="92"/>
      <c r="E48" s="91"/>
      <c r="F48" s="78"/>
      <c r="G48" s="79" t="str">
        <f t="shared" si="1"/>
        <v/>
      </c>
    </row>
    <row r="49" spans="1:7" ht="14.1" customHeight="1" x14ac:dyDescent="0.2">
      <c r="A49" s="89" t="str">
        <f t="shared" si="0"/>
        <v/>
      </c>
      <c r="B49" s="76"/>
      <c r="F49" s="78"/>
      <c r="G49" s="79" t="str">
        <f t="shared" si="1"/>
        <v/>
      </c>
    </row>
    <row r="50" spans="1:7" ht="14.1" customHeight="1" x14ac:dyDescent="0.2">
      <c r="A50" s="94" t="str">
        <f t="shared" si="0"/>
        <v/>
      </c>
      <c r="B50" s="92"/>
      <c r="F50" s="93"/>
      <c r="G50" s="114" t="str">
        <f t="shared" si="1"/>
        <v/>
      </c>
    </row>
  </sheetData>
  <sheetProtection formatCells="0" formatColumns="0" formatRows="0" insertColumns="0" insertRows="0" insertHyperlinks="0" deleteColumns="0" deleteRows="0" sort="0" autoFilter="0" pivotTables="0"/>
  <sortState ref="A4:G11">
    <sortCondition descending="1" ref="G4:G11"/>
  </sortState>
  <dataValidations count="2">
    <dataValidation prompt="Buňka obsahuje vzorec. Nevyplňovat!" sqref="A4:A50">
      <formula1>0</formula1>
      <formula2>0</formula2>
    </dataValidation>
    <dataValidation prompt="Buňka obsahuje vzorec, NEPŘEPSAT!" sqref="G4:G50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35"/>
  <sheetViews>
    <sheetView tabSelected="1" workbookViewId="0">
      <selection activeCell="A2" sqref="A2:G8"/>
    </sheetView>
  </sheetViews>
  <sheetFormatPr defaultRowHeight="12.75" x14ac:dyDescent="0.2"/>
  <cols>
    <col min="1" max="1" width="2.5703125" customWidth="1"/>
    <col min="2" max="2" width="30.28515625" customWidth="1"/>
    <col min="3" max="3" width="41.140625" customWidth="1"/>
    <col min="4" max="4" width="2.140625" style="119" customWidth="1"/>
    <col min="5" max="5" width="1" style="1" customWidth="1"/>
    <col min="6" max="6" width="6.140625" style="95" customWidth="1"/>
    <col min="7" max="7" width="8.140625" style="1" customWidth="1"/>
    <col min="8" max="1025" width="8.28515625" customWidth="1"/>
  </cols>
  <sheetData>
    <row r="1" spans="1:12" ht="12.75" customHeight="1" x14ac:dyDescent="0.2">
      <c r="D1"/>
      <c r="E1"/>
      <c r="F1"/>
      <c r="G1"/>
    </row>
    <row r="2" spans="1:12" s="64" customFormat="1" ht="29.25" customHeight="1" x14ac:dyDescent="0.2">
      <c r="A2" s="63" t="s">
        <v>120</v>
      </c>
      <c r="B2" s="65"/>
      <c r="C2" s="67"/>
      <c r="D2" s="120"/>
      <c r="E2" s="88"/>
      <c r="F2" s="96"/>
      <c r="G2" s="69" t="s">
        <v>121</v>
      </c>
    </row>
    <row r="3" spans="1:12" s="74" customFormat="1" ht="23.25" customHeight="1" x14ac:dyDescent="0.2">
      <c r="A3" s="72"/>
      <c r="B3" s="72" t="s">
        <v>103</v>
      </c>
      <c r="C3" s="72" t="s">
        <v>122</v>
      </c>
      <c r="D3" s="121"/>
      <c r="E3" s="70" t="s">
        <v>104</v>
      </c>
      <c r="F3" s="122"/>
      <c r="G3" s="70" t="s">
        <v>105</v>
      </c>
    </row>
    <row r="4" spans="1:12" ht="18" customHeight="1" x14ac:dyDescent="0.2">
      <c r="A4" s="89" t="s">
        <v>2</v>
      </c>
      <c r="B4" s="59" t="s">
        <v>151</v>
      </c>
      <c r="C4" s="59"/>
      <c r="D4" s="123">
        <v>2</v>
      </c>
      <c r="E4" s="105" t="str">
        <f>IF(F4=0,"",":")</f>
        <v>:</v>
      </c>
      <c r="F4" s="124">
        <v>13.72</v>
      </c>
      <c r="G4" s="79">
        <f>IF(F4&lt;&gt;"",(INT(POWER(305.5-(60*D4+F4),1.85)*0.08713)),"")</f>
        <v>1188</v>
      </c>
      <c r="H4" s="80" t="s">
        <v>106</v>
      </c>
      <c r="I4" s="81"/>
      <c r="J4" s="81"/>
      <c r="K4" s="81"/>
      <c r="L4" s="81"/>
    </row>
    <row r="5" spans="1:12" ht="18" customHeight="1" x14ac:dyDescent="0.2">
      <c r="A5" s="89" t="str">
        <f>IF(D4&gt;0,(ROW()-3)&amp;".","")</f>
        <v>2.</v>
      </c>
      <c r="B5" s="59" t="s">
        <v>229</v>
      </c>
      <c r="C5" s="77"/>
      <c r="D5" s="123">
        <v>2</v>
      </c>
      <c r="E5" s="105" t="str">
        <f>IF(F5=0,"",":")</f>
        <v>:</v>
      </c>
      <c r="F5" s="124">
        <v>22.02</v>
      </c>
      <c r="G5" s="79">
        <f>IF(F5&lt;&gt;"",(INT(POWER(305.5-(60*D5+F5),1.85)*0.08713)),"")</f>
        <v>1084</v>
      </c>
      <c r="H5" s="81" t="s">
        <v>107</v>
      </c>
      <c r="I5" s="81"/>
      <c r="J5" s="81"/>
      <c r="K5" s="81"/>
      <c r="L5" s="81"/>
    </row>
    <row r="6" spans="1:12" ht="18" customHeight="1" x14ac:dyDescent="0.2">
      <c r="A6" s="89" t="str">
        <f>IF(D5&gt;0,(ROW()-3)&amp;".","")</f>
        <v>3.</v>
      </c>
      <c r="B6" s="59" t="s">
        <v>230</v>
      </c>
      <c r="C6" s="59"/>
      <c r="D6" s="123">
        <v>2</v>
      </c>
      <c r="E6" s="105" t="str">
        <f>IF(F6=0,"",":")</f>
        <v>:</v>
      </c>
      <c r="F6" s="126">
        <v>29.38</v>
      </c>
      <c r="G6" s="79">
        <f>IF(F6&lt;&gt;"",(INT(POWER(305.5-(60*D6+F6),1.85)*0.08713)),"")</f>
        <v>995</v>
      </c>
      <c r="H6" s="82" t="s">
        <v>108</v>
      </c>
      <c r="I6" s="82"/>
      <c r="J6" s="82"/>
      <c r="K6" s="82"/>
      <c r="L6" s="77"/>
    </row>
    <row r="7" spans="1:12" ht="18" customHeight="1" x14ac:dyDescent="0.2">
      <c r="A7" s="89" t="str">
        <f>IF(F6&lt;&gt;"",(ROW()-3)&amp;".","")</f>
        <v>4.</v>
      </c>
      <c r="B7" s="59" t="s">
        <v>232</v>
      </c>
      <c r="C7" s="106"/>
      <c r="D7" s="123">
        <v>2</v>
      </c>
      <c r="E7" s="105" t="str">
        <f>IF(F7=0,"",":")</f>
        <v>:</v>
      </c>
      <c r="F7" s="130">
        <v>32.299999999999997</v>
      </c>
      <c r="G7" s="79">
        <f>IF(F7&lt;&gt;"",(INT(POWER(305.5-(60*D7+F7),1.85)*0.08713)),"")</f>
        <v>961</v>
      </c>
      <c r="H7" s="83" t="s">
        <v>109</v>
      </c>
      <c r="I7" s="83"/>
      <c r="J7" s="83"/>
      <c r="K7" s="83"/>
      <c r="L7" s="77"/>
    </row>
    <row r="8" spans="1:12" ht="18" customHeight="1" x14ac:dyDescent="0.2">
      <c r="A8" s="89" t="str">
        <f t="shared" ref="A8:A35" si="0">IF(D7&gt;0,(ROW()-3)&amp;".","")</f>
        <v>5.</v>
      </c>
      <c r="B8" s="59" t="s">
        <v>231</v>
      </c>
      <c r="C8" s="125"/>
      <c r="D8" s="123">
        <v>2</v>
      </c>
      <c r="E8" s="105" t="str">
        <f>IF(F8=0,"",":")</f>
        <v>:</v>
      </c>
      <c r="F8" s="126">
        <v>47.66</v>
      </c>
      <c r="G8" s="79">
        <f>IF(F8&lt;&gt;"",(INT(POWER(305.5-(60*D8+F8),1.85)*0.08713)),"")</f>
        <v>790</v>
      </c>
      <c r="H8" s="83" t="s">
        <v>110</v>
      </c>
      <c r="I8" s="83"/>
      <c r="J8" s="83"/>
      <c r="K8" s="83"/>
      <c r="L8" s="77"/>
    </row>
    <row r="9" spans="1:12" ht="18" customHeight="1" x14ac:dyDescent="0.2">
      <c r="A9" s="89" t="str">
        <f t="shared" si="0"/>
        <v>6.</v>
      </c>
      <c r="B9" s="59"/>
      <c r="C9" s="59"/>
      <c r="D9" s="123"/>
      <c r="E9" s="105" t="str">
        <f t="shared" ref="E4:E34" si="1">IF(F9=0,"",":")</f>
        <v>:</v>
      </c>
      <c r="F9" s="126"/>
      <c r="G9" s="79" t="str">
        <f t="shared" ref="G4:G34" si="2">IF(F9&lt;&gt;"",(INT(POWER(305.5-(60*D9+F9),1.85)*0.08713)),"")</f>
        <v/>
      </c>
      <c r="H9" s="82" t="s">
        <v>111</v>
      </c>
      <c r="I9" s="82"/>
      <c r="J9" s="82"/>
      <c r="K9" s="82"/>
      <c r="L9" s="77"/>
    </row>
    <row r="10" spans="1:12" ht="18" customHeight="1" x14ac:dyDescent="0.2">
      <c r="A10" s="89" t="str">
        <f t="shared" si="0"/>
        <v/>
      </c>
      <c r="B10" s="59"/>
      <c r="C10" s="125"/>
      <c r="D10" s="127"/>
      <c r="E10" s="105" t="str">
        <f t="shared" si="1"/>
        <v>:</v>
      </c>
      <c r="F10" s="128"/>
      <c r="G10" s="79" t="str">
        <f t="shared" si="2"/>
        <v/>
      </c>
    </row>
    <row r="11" spans="1:12" ht="18" customHeight="1" x14ac:dyDescent="0.2">
      <c r="A11" s="89" t="str">
        <f t="shared" si="0"/>
        <v/>
      </c>
      <c r="B11" s="59"/>
      <c r="C11" s="125"/>
      <c r="D11" s="123"/>
      <c r="E11" s="105" t="str">
        <f t="shared" si="1"/>
        <v>:</v>
      </c>
      <c r="F11" s="126"/>
      <c r="G11" s="79" t="str">
        <f t="shared" si="2"/>
        <v/>
      </c>
    </row>
    <row r="12" spans="1:12" ht="18" customHeight="1" x14ac:dyDescent="0.2">
      <c r="A12" s="89" t="str">
        <f t="shared" si="0"/>
        <v/>
      </c>
      <c r="B12" s="59"/>
      <c r="C12" s="77"/>
      <c r="D12" s="123"/>
      <c r="E12" s="105" t="str">
        <f t="shared" si="1"/>
        <v>:</v>
      </c>
      <c r="F12" s="124"/>
      <c r="G12" s="79" t="str">
        <f t="shared" si="2"/>
        <v/>
      </c>
    </row>
    <row r="13" spans="1:12" ht="18" customHeight="1" x14ac:dyDescent="0.2">
      <c r="A13" s="89" t="str">
        <f t="shared" si="0"/>
        <v/>
      </c>
      <c r="B13" s="59"/>
      <c r="C13" s="59"/>
      <c r="D13" s="123"/>
      <c r="E13" s="105" t="str">
        <f t="shared" si="1"/>
        <v>:</v>
      </c>
      <c r="F13" s="126"/>
      <c r="G13" s="79" t="str">
        <f t="shared" si="2"/>
        <v/>
      </c>
    </row>
    <row r="14" spans="1:12" ht="18" customHeight="1" x14ac:dyDescent="0.2">
      <c r="A14" s="89" t="str">
        <f t="shared" si="0"/>
        <v/>
      </c>
      <c r="B14" s="59"/>
      <c r="C14" s="77"/>
      <c r="D14" s="123"/>
      <c r="E14" s="105" t="str">
        <f t="shared" si="1"/>
        <v>:</v>
      </c>
      <c r="F14" s="124"/>
      <c r="G14" s="79" t="str">
        <f t="shared" si="2"/>
        <v/>
      </c>
    </row>
    <row r="15" spans="1:12" ht="18" customHeight="1" x14ac:dyDescent="0.2">
      <c r="A15" s="89" t="str">
        <f t="shared" si="0"/>
        <v/>
      </c>
      <c r="B15" s="59"/>
      <c r="C15" s="77"/>
      <c r="D15" s="123"/>
      <c r="E15" s="105" t="str">
        <f t="shared" si="1"/>
        <v>:</v>
      </c>
      <c r="F15" s="124"/>
      <c r="G15" s="79" t="str">
        <f t="shared" si="2"/>
        <v/>
      </c>
    </row>
    <row r="16" spans="1:12" ht="18" customHeight="1" x14ac:dyDescent="0.2">
      <c r="A16" s="89" t="str">
        <f t="shared" si="0"/>
        <v/>
      </c>
      <c r="B16" s="59"/>
      <c r="C16" s="77"/>
      <c r="D16" s="123"/>
      <c r="E16" s="105" t="str">
        <f t="shared" si="1"/>
        <v>:</v>
      </c>
      <c r="F16" s="124"/>
      <c r="G16" s="79" t="str">
        <f t="shared" si="2"/>
        <v/>
      </c>
    </row>
    <row r="17" spans="1:7" ht="18" customHeight="1" x14ac:dyDescent="0.2">
      <c r="A17" s="89" t="str">
        <f t="shared" si="0"/>
        <v/>
      </c>
      <c r="B17" s="125"/>
      <c r="C17" s="77"/>
      <c r="D17" s="123"/>
      <c r="E17" s="105" t="str">
        <f t="shared" si="1"/>
        <v>:</v>
      </c>
      <c r="F17" s="124"/>
      <c r="G17" s="79" t="str">
        <f t="shared" si="2"/>
        <v/>
      </c>
    </row>
    <row r="18" spans="1:7" ht="18" customHeight="1" x14ac:dyDescent="0.2">
      <c r="A18" s="89" t="str">
        <f t="shared" si="0"/>
        <v/>
      </c>
      <c r="B18" s="125"/>
      <c r="C18" s="77"/>
      <c r="D18" s="123"/>
      <c r="E18" s="105" t="str">
        <f t="shared" si="1"/>
        <v>:</v>
      </c>
      <c r="F18" s="124"/>
      <c r="G18" s="79" t="str">
        <f t="shared" si="2"/>
        <v/>
      </c>
    </row>
    <row r="19" spans="1:7" ht="18" customHeight="1" x14ac:dyDescent="0.2">
      <c r="A19" s="89" t="str">
        <f t="shared" si="0"/>
        <v/>
      </c>
      <c r="B19" s="125"/>
      <c r="C19" s="77"/>
      <c r="D19" s="123"/>
      <c r="E19" s="105" t="str">
        <f t="shared" si="1"/>
        <v>:</v>
      </c>
      <c r="F19" s="124"/>
      <c r="G19" s="79" t="str">
        <f t="shared" si="2"/>
        <v/>
      </c>
    </row>
    <row r="20" spans="1:7" ht="18" customHeight="1" x14ac:dyDescent="0.2">
      <c r="A20" s="89" t="str">
        <f t="shared" si="0"/>
        <v/>
      </c>
      <c r="B20" s="125"/>
      <c r="C20" s="77"/>
      <c r="D20" s="123"/>
      <c r="E20" s="105" t="str">
        <f t="shared" si="1"/>
        <v>:</v>
      </c>
      <c r="F20" s="124"/>
      <c r="G20" s="79" t="str">
        <f t="shared" si="2"/>
        <v/>
      </c>
    </row>
    <row r="21" spans="1:7" ht="18" customHeight="1" x14ac:dyDescent="0.2">
      <c r="A21" s="89" t="str">
        <f t="shared" si="0"/>
        <v/>
      </c>
      <c r="B21" s="125"/>
      <c r="C21" s="77"/>
      <c r="D21" s="123"/>
      <c r="E21" s="105" t="str">
        <f t="shared" si="1"/>
        <v>:</v>
      </c>
      <c r="F21" s="124"/>
      <c r="G21" s="79" t="str">
        <f t="shared" si="2"/>
        <v/>
      </c>
    </row>
    <row r="22" spans="1:7" ht="18" customHeight="1" x14ac:dyDescent="0.2">
      <c r="A22" s="89" t="str">
        <f t="shared" si="0"/>
        <v/>
      </c>
      <c r="B22" s="125"/>
      <c r="C22" s="77"/>
      <c r="D22" s="123"/>
      <c r="E22" s="105" t="str">
        <f t="shared" si="1"/>
        <v>:</v>
      </c>
      <c r="F22" s="124"/>
      <c r="G22" s="79" t="str">
        <f t="shared" si="2"/>
        <v/>
      </c>
    </row>
    <row r="23" spans="1:7" ht="18" customHeight="1" x14ac:dyDescent="0.2">
      <c r="A23" s="89" t="str">
        <f t="shared" si="0"/>
        <v/>
      </c>
      <c r="B23" s="125"/>
      <c r="C23" s="77"/>
      <c r="D23" s="123"/>
      <c r="E23" s="105" t="str">
        <f t="shared" si="1"/>
        <v>:</v>
      </c>
      <c r="F23" s="124"/>
      <c r="G23" s="79" t="str">
        <f t="shared" si="2"/>
        <v/>
      </c>
    </row>
    <row r="24" spans="1:7" ht="18" customHeight="1" x14ac:dyDescent="0.2">
      <c r="A24" s="89" t="str">
        <f t="shared" si="0"/>
        <v/>
      </c>
      <c r="B24" s="125"/>
      <c r="C24" s="77"/>
      <c r="D24" s="123"/>
      <c r="E24" s="105" t="str">
        <f t="shared" si="1"/>
        <v>:</v>
      </c>
      <c r="F24" s="124"/>
      <c r="G24" s="79" t="str">
        <f t="shared" si="2"/>
        <v/>
      </c>
    </row>
    <row r="25" spans="1:7" ht="18" customHeight="1" x14ac:dyDescent="0.2">
      <c r="A25" s="89" t="str">
        <f t="shared" si="0"/>
        <v/>
      </c>
      <c r="B25" s="125"/>
      <c r="C25" s="77"/>
      <c r="D25" s="123"/>
      <c r="E25" s="105" t="str">
        <f t="shared" si="1"/>
        <v>:</v>
      </c>
      <c r="F25" s="124"/>
      <c r="G25" s="79" t="str">
        <f t="shared" si="2"/>
        <v/>
      </c>
    </row>
    <row r="26" spans="1:7" ht="18" customHeight="1" x14ac:dyDescent="0.2">
      <c r="A26" s="89" t="str">
        <f t="shared" si="0"/>
        <v/>
      </c>
      <c r="B26" s="125"/>
      <c r="C26" s="77"/>
      <c r="D26" s="123"/>
      <c r="E26" s="105" t="str">
        <f t="shared" si="1"/>
        <v>:</v>
      </c>
      <c r="F26" s="124"/>
      <c r="G26" s="79" t="str">
        <f t="shared" si="2"/>
        <v/>
      </c>
    </row>
    <row r="27" spans="1:7" ht="18" customHeight="1" x14ac:dyDescent="0.2">
      <c r="A27" s="89" t="str">
        <f t="shared" si="0"/>
        <v/>
      </c>
      <c r="B27" s="125"/>
      <c r="C27" s="77"/>
      <c r="D27" s="123"/>
      <c r="E27" s="105" t="str">
        <f t="shared" si="1"/>
        <v>:</v>
      </c>
      <c r="F27" s="124"/>
      <c r="G27" s="79" t="str">
        <f t="shared" si="2"/>
        <v/>
      </c>
    </row>
    <row r="28" spans="1:7" ht="18" customHeight="1" x14ac:dyDescent="0.2">
      <c r="A28" s="89" t="str">
        <f t="shared" si="0"/>
        <v/>
      </c>
      <c r="B28" s="125"/>
      <c r="C28" s="77"/>
      <c r="D28" s="123"/>
      <c r="E28" s="105" t="str">
        <f t="shared" si="1"/>
        <v>:</v>
      </c>
      <c r="F28" s="124"/>
      <c r="G28" s="79" t="str">
        <f t="shared" si="2"/>
        <v/>
      </c>
    </row>
    <row r="29" spans="1:7" ht="18" customHeight="1" x14ac:dyDescent="0.2">
      <c r="A29" s="89" t="str">
        <f t="shared" si="0"/>
        <v/>
      </c>
      <c r="B29" s="125"/>
      <c r="C29" s="77"/>
      <c r="D29" s="123"/>
      <c r="E29" s="105" t="str">
        <f t="shared" si="1"/>
        <v>:</v>
      </c>
      <c r="F29" s="124"/>
      <c r="G29" s="79" t="str">
        <f t="shared" si="2"/>
        <v/>
      </c>
    </row>
    <row r="30" spans="1:7" ht="18" customHeight="1" x14ac:dyDescent="0.2">
      <c r="A30" s="89" t="str">
        <f t="shared" si="0"/>
        <v/>
      </c>
      <c r="B30" s="125"/>
      <c r="C30" s="77"/>
      <c r="D30" s="123"/>
      <c r="E30" s="105" t="str">
        <f t="shared" si="1"/>
        <v>:</v>
      </c>
      <c r="F30" s="124"/>
      <c r="G30" s="79" t="str">
        <f t="shared" si="2"/>
        <v/>
      </c>
    </row>
    <row r="31" spans="1:7" ht="18" customHeight="1" x14ac:dyDescent="0.2">
      <c r="A31" s="89" t="str">
        <f t="shared" si="0"/>
        <v/>
      </c>
      <c r="B31" s="125"/>
      <c r="C31" s="77"/>
      <c r="D31" s="123"/>
      <c r="E31" s="105" t="str">
        <f t="shared" si="1"/>
        <v>:</v>
      </c>
      <c r="F31" s="124"/>
      <c r="G31" s="79" t="str">
        <f t="shared" si="2"/>
        <v/>
      </c>
    </row>
    <row r="32" spans="1:7" ht="18" customHeight="1" x14ac:dyDescent="0.2">
      <c r="A32" s="89" t="str">
        <f t="shared" si="0"/>
        <v/>
      </c>
      <c r="B32" s="125"/>
      <c r="C32" s="77"/>
      <c r="D32" s="123"/>
      <c r="E32" s="105" t="str">
        <f t="shared" si="1"/>
        <v>:</v>
      </c>
      <c r="F32" s="124"/>
      <c r="G32" s="79" t="str">
        <f t="shared" si="2"/>
        <v/>
      </c>
    </row>
    <row r="33" spans="1:7" ht="18" customHeight="1" x14ac:dyDescent="0.2">
      <c r="A33" s="89" t="str">
        <f t="shared" si="0"/>
        <v/>
      </c>
      <c r="B33" s="125"/>
      <c r="C33" s="84"/>
      <c r="D33" s="129"/>
      <c r="E33" s="103" t="str">
        <f t="shared" si="1"/>
        <v>:</v>
      </c>
      <c r="F33" s="130"/>
      <c r="G33" s="104" t="str">
        <f t="shared" si="2"/>
        <v/>
      </c>
    </row>
    <row r="34" spans="1:7" ht="18" customHeight="1" x14ac:dyDescent="0.2">
      <c r="A34" s="90" t="str">
        <f t="shared" si="0"/>
        <v/>
      </c>
      <c r="B34" s="131"/>
      <c r="C34" s="91"/>
      <c r="D34" s="132"/>
      <c r="E34" s="113" t="str">
        <f t="shared" si="1"/>
        <v>:</v>
      </c>
      <c r="F34" s="133"/>
      <c r="G34" s="114" t="str">
        <f t="shared" si="2"/>
        <v/>
      </c>
    </row>
    <row r="35" spans="1:7" ht="18" customHeight="1" x14ac:dyDescent="0.2">
      <c r="A35" s="94" t="str">
        <f t="shared" si="0"/>
        <v/>
      </c>
    </row>
  </sheetData>
  <sheetProtection formatCells="0" formatColumns="0" formatRows="0" insertColumns="0" insertRows="0" insertHyperlinks="0" deleteColumns="0" deleteRows="0" sort="0" autoFilter="0" pivotTables="0"/>
  <sortState ref="B4:G8">
    <sortCondition descending="1" ref="G4:G8"/>
  </sortState>
  <dataValidations count="3">
    <dataValidation prompt="Buňka obsahuje vzorec. Nevyplňovat!" sqref="A4:A35">
      <formula1>0</formula1>
      <formula2>0</formula2>
    </dataValidation>
    <dataValidation prompt="Buňka obsahuje vzorec, NEPŘEPSAT!" sqref="G4:G34">
      <formula1>0</formula1>
      <formula2>0</formula2>
    </dataValidation>
    <dataValidation type="whole" operator="lessThanOrEqual" prompt="Dvojtečka se udělá sama, až napíšeš sekundy" sqref="E4:E34">
      <formula1>0</formula1>
      <formula2>0</formula2>
    </dataValidation>
  </dataValidations>
  <pageMargins left="0.39374999999999999" right="0.39374999999999999" top="0.98402777777777795" bottom="0.98402777777777795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Návod</vt:lpstr>
      <vt:lpstr>CELKEM chlapci -běhy elektricky</vt:lpstr>
      <vt:lpstr>100m</vt:lpstr>
      <vt:lpstr>400m</vt:lpstr>
      <vt:lpstr>1500m</vt:lpstr>
      <vt:lpstr>výška</vt:lpstr>
      <vt:lpstr>dálka</vt:lpstr>
      <vt:lpstr>koule</vt:lpstr>
      <vt:lpstr>štafeta</vt:lpstr>
      <vt:lpstr>CELKEM dívky - běhy elektricky</vt:lpstr>
      <vt:lpstr>60m</vt:lpstr>
      <vt:lpstr>200m</vt:lpstr>
      <vt:lpstr>800m</vt:lpstr>
      <vt:lpstr>výška (2)</vt:lpstr>
      <vt:lpstr>dálka (2)</vt:lpstr>
      <vt:lpstr>koule (2)</vt:lpstr>
      <vt:lpstr>štafeta (2)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Koukal</dc:creator>
  <cp:lastModifiedBy>U19</cp:lastModifiedBy>
  <cp:lastPrinted>2016-09-20T10:04:59Z</cp:lastPrinted>
  <dcterms:created xsi:type="dcterms:W3CDTF">2002-10-02T19:58:51Z</dcterms:created>
  <dcterms:modified xsi:type="dcterms:W3CDTF">2016-09-20T10:05:55Z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